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ojects.sharepoint.dnb.nl/sites/BestClass/ProgrammaManagement1/"/>
    </mc:Choice>
  </mc:AlternateContent>
  <bookViews>
    <workbookView xWindow="120" yWindow="30" windowWidth="22035" windowHeight="11055" tabRatio="840"/>
  </bookViews>
  <sheets>
    <sheet name="Sluitend budget 13-03-17" sheetId="5" r:id="rId1"/>
    <sheet name="Burnrate ICT" sheetId="6" r:id="rId2"/>
    <sheet name="Burnrate Business" sheetId="11" r:id="rId3"/>
    <sheet name="Burnrate template" sheetId="8" r:id="rId4"/>
    <sheet name="Jaarbudgetten (PgMP)" sheetId="9" r:id="rId5"/>
    <sheet name="Budgetten" sheetId="2" r:id="rId6"/>
  </sheets>
  <calcPr calcId="152511"/>
</workbook>
</file>

<file path=xl/calcChain.xml><?xml version="1.0" encoding="utf-8"?>
<calcChain xmlns="http://schemas.openxmlformats.org/spreadsheetml/2006/main">
  <c r="Y102" i="5" l="1"/>
  <c r="C102" i="5"/>
  <c r="O67" i="6" l="1"/>
  <c r="O64" i="11"/>
  <c r="O67" i="11"/>
  <c r="O64" i="6"/>
  <c r="N67" i="11"/>
  <c r="N67" i="6"/>
  <c r="C53" i="6"/>
  <c r="C94" i="5"/>
  <c r="C23" i="6"/>
  <c r="D94" i="5"/>
  <c r="E94" i="5"/>
  <c r="G94" i="5"/>
  <c r="C53" i="11"/>
  <c r="C23" i="11"/>
  <c r="AA94" i="5"/>
  <c r="AC94" i="5"/>
  <c r="AD94" i="5"/>
  <c r="AE94" i="5"/>
  <c r="AG94" i="5"/>
  <c r="L64" i="11"/>
  <c r="K64" i="11"/>
  <c r="J64" i="11"/>
  <c r="I64" i="11"/>
  <c r="H64" i="11"/>
  <c r="E64" i="11"/>
  <c r="E67" i="11"/>
  <c r="F64" i="11"/>
  <c r="F67" i="11"/>
  <c r="G64" i="11"/>
  <c r="G67" i="11"/>
  <c r="H67" i="11"/>
  <c r="I67" i="11"/>
  <c r="J67" i="11"/>
  <c r="K67" i="11"/>
  <c r="L67" i="11"/>
  <c r="M64" i="11"/>
  <c r="M67" i="11"/>
  <c r="F64" i="6"/>
  <c r="F67" i="6"/>
  <c r="G67" i="6"/>
  <c r="H67" i="6"/>
  <c r="I67" i="6"/>
  <c r="J67" i="6"/>
  <c r="K64" i="6"/>
  <c r="K67" i="6"/>
  <c r="L64" i="6"/>
  <c r="L67" i="6"/>
  <c r="M64" i="6"/>
  <c r="M67" i="6"/>
  <c r="C22" i="6"/>
  <c r="D89" i="5"/>
  <c r="C24" i="6"/>
  <c r="C26" i="6"/>
  <c r="D90" i="5"/>
  <c r="C27" i="6"/>
  <c r="C28" i="6"/>
  <c r="D98" i="5"/>
  <c r="C30" i="6"/>
  <c r="D77" i="5"/>
  <c r="D78" i="5"/>
  <c r="D79" i="5"/>
  <c r="D80" i="5"/>
  <c r="D81" i="5"/>
  <c r="D82" i="5"/>
  <c r="D83" i="5"/>
  <c r="D93" i="5"/>
  <c r="D85" i="5"/>
  <c r="D86" i="5"/>
  <c r="D87" i="5"/>
  <c r="D91" i="5"/>
  <c r="D92" i="5"/>
  <c r="D102" i="5"/>
  <c r="I64" i="6"/>
  <c r="J64" i="6"/>
  <c r="C16" i="11"/>
  <c r="Z93" i="5"/>
  <c r="Y93" i="5"/>
  <c r="AA93" i="5"/>
  <c r="C18" i="11"/>
  <c r="Z85" i="5"/>
  <c r="C48" i="11"/>
  <c r="Y85" i="5"/>
  <c r="AA85" i="5"/>
  <c r="C19" i="11"/>
  <c r="Z86" i="5"/>
  <c r="C49" i="11"/>
  <c r="Y86" i="5"/>
  <c r="AA86" i="5"/>
  <c r="C20" i="11"/>
  <c r="Z87" i="5"/>
  <c r="C50" i="11"/>
  <c r="Y87" i="5"/>
  <c r="AA87" i="5"/>
  <c r="C22" i="11"/>
  <c r="Z89" i="5"/>
  <c r="C52" i="11"/>
  <c r="Y89" i="5"/>
  <c r="AA89" i="5"/>
  <c r="C24" i="11"/>
  <c r="C54" i="11"/>
  <c r="AA95" i="5"/>
  <c r="C26" i="11"/>
  <c r="Z90" i="5"/>
  <c r="C56" i="11"/>
  <c r="Y90" i="5"/>
  <c r="AA90" i="5"/>
  <c r="C27" i="11"/>
  <c r="C57" i="11"/>
  <c r="AA97" i="5"/>
  <c r="C28" i="11"/>
  <c r="C58" i="11"/>
  <c r="AA98" i="5"/>
  <c r="C30" i="11"/>
  <c r="C60" i="11"/>
  <c r="AA100" i="5"/>
  <c r="C39" i="11"/>
  <c r="Y77" i="5"/>
  <c r="C9" i="11"/>
  <c r="Z77" i="5"/>
  <c r="AA77" i="5"/>
  <c r="C40" i="11"/>
  <c r="Y78" i="5"/>
  <c r="C10" i="11"/>
  <c r="Z78" i="5"/>
  <c r="AA78" i="5"/>
  <c r="C41" i="11"/>
  <c r="Y79" i="5"/>
  <c r="C11" i="11"/>
  <c r="Z79" i="5"/>
  <c r="AA79" i="5"/>
  <c r="C42" i="11"/>
  <c r="Y80" i="5"/>
  <c r="C12" i="11"/>
  <c r="Z80" i="5"/>
  <c r="AA80" i="5"/>
  <c r="C43" i="11"/>
  <c r="Y81" i="5"/>
  <c r="C13" i="11"/>
  <c r="Z81" i="5"/>
  <c r="AA81" i="5"/>
  <c r="C44" i="11"/>
  <c r="Y82" i="5"/>
  <c r="C14" i="11"/>
  <c r="Z82" i="5"/>
  <c r="AA82" i="5"/>
  <c r="C45" i="11"/>
  <c r="Y83" i="5"/>
  <c r="C15" i="11"/>
  <c r="Z83" i="5"/>
  <c r="AA83" i="5"/>
  <c r="C62" i="11"/>
  <c r="Y91" i="5"/>
  <c r="C32" i="11"/>
  <c r="Z91" i="5"/>
  <c r="AA91" i="5"/>
  <c r="C63" i="11"/>
  <c r="Y92" i="5"/>
  <c r="C33" i="11"/>
  <c r="Z92" i="5"/>
  <c r="AA92" i="5"/>
  <c r="AB102" i="5"/>
  <c r="H64" i="6"/>
  <c r="AG93" i="5"/>
  <c r="C93" i="5"/>
  <c r="AD93" i="5"/>
  <c r="AE93" i="5"/>
  <c r="AF93" i="5"/>
  <c r="AH93" i="5"/>
  <c r="E93" i="5"/>
  <c r="AC93" i="5"/>
  <c r="F100" i="5"/>
  <c r="F102" i="5"/>
  <c r="AE90" i="5"/>
  <c r="C90" i="5"/>
  <c r="AD90" i="5"/>
  <c r="AF90" i="5"/>
  <c r="H34" i="6"/>
  <c r="C43" i="8"/>
  <c r="D43" i="8"/>
  <c r="E43" i="8"/>
  <c r="F43" i="8"/>
  <c r="G43" i="8"/>
  <c r="C40" i="8"/>
  <c r="D40" i="8"/>
  <c r="E40" i="8"/>
  <c r="F40" i="8"/>
  <c r="G40" i="8"/>
  <c r="F35" i="8"/>
  <c r="C35" i="8"/>
  <c r="D35" i="8"/>
  <c r="E35" i="8"/>
  <c r="G35" i="8" s="1"/>
  <c r="D32" i="8"/>
  <c r="C58" i="6"/>
  <c r="C98" i="5"/>
  <c r="C32" i="8"/>
  <c r="E32" i="8"/>
  <c r="F32" i="8"/>
  <c r="G32" i="8"/>
  <c r="C60" i="6"/>
  <c r="E100" i="5"/>
  <c r="C49" i="6"/>
  <c r="C86" i="5"/>
  <c r="C19" i="6"/>
  <c r="E86" i="5"/>
  <c r="C57" i="6"/>
  <c r="E97" i="5"/>
  <c r="E102" i="5" s="1"/>
  <c r="G102" i="5" s="1"/>
  <c r="C18" i="6"/>
  <c r="C85" i="5"/>
  <c r="E85" i="5"/>
  <c r="C20" i="6"/>
  <c r="C87" i="5"/>
  <c r="E87" i="5"/>
  <c r="C89" i="5"/>
  <c r="E89" i="5"/>
  <c r="C54" i="6"/>
  <c r="E95" i="5"/>
  <c r="E90" i="5"/>
  <c r="E98" i="5"/>
  <c r="C77" i="5"/>
  <c r="E77" i="5"/>
  <c r="C78" i="5"/>
  <c r="E78" i="5"/>
  <c r="C79" i="5"/>
  <c r="E79" i="5"/>
  <c r="C80" i="5"/>
  <c r="E80" i="5"/>
  <c r="C81" i="5"/>
  <c r="E81" i="5"/>
  <c r="C82" i="5"/>
  <c r="E82" i="5"/>
  <c r="C83" i="5"/>
  <c r="E83" i="5"/>
  <c r="C91" i="5"/>
  <c r="E91" i="5"/>
  <c r="C92" i="5"/>
  <c r="E92" i="5"/>
  <c r="AG98" i="5"/>
  <c r="AD98" i="5"/>
  <c r="AE98" i="5"/>
  <c r="AC98" i="5"/>
  <c r="G98" i="5"/>
  <c r="C131" i="5"/>
  <c r="Y131" i="5"/>
  <c r="AD131" i="5"/>
  <c r="D131" i="5"/>
  <c r="Z131" i="5"/>
  <c r="AA131" i="5" s="1"/>
  <c r="AC131" i="5" s="1"/>
  <c r="AE131" i="5"/>
  <c r="AF131" i="5" s="1"/>
  <c r="AH131" i="5" s="1"/>
  <c r="F131" i="5"/>
  <c r="AB131" i="5"/>
  <c r="AG131" i="5"/>
  <c r="E131" i="5"/>
  <c r="G131" i="5"/>
  <c r="AA61" i="5"/>
  <c r="AD61" i="5"/>
  <c r="AE61" i="5"/>
  <c r="E61" i="5"/>
  <c r="AF61" i="5"/>
  <c r="AG61" i="5"/>
  <c r="AH61" i="5"/>
  <c r="F119" i="5"/>
  <c r="AB119" i="5"/>
  <c r="AG119" i="5"/>
  <c r="Y119" i="5"/>
  <c r="C119" i="5"/>
  <c r="AD119" i="5"/>
  <c r="Z119" i="5"/>
  <c r="D119" i="5"/>
  <c r="AE119" i="5"/>
  <c r="AF119" i="5"/>
  <c r="AH119" i="5"/>
  <c r="AA119" i="5"/>
  <c r="AC119" i="5"/>
  <c r="E119" i="5"/>
  <c r="G119" i="5"/>
  <c r="G34" i="11"/>
  <c r="G34" i="6"/>
  <c r="F34" i="11"/>
  <c r="E66" i="11"/>
  <c r="F66" i="11"/>
  <c r="G66" i="11"/>
  <c r="E64" i="6"/>
  <c r="E67" i="6"/>
  <c r="I34" i="6"/>
  <c r="J34" i="6"/>
  <c r="K34" i="6"/>
  <c r="L34" i="6"/>
  <c r="M34" i="6"/>
  <c r="N34" i="6"/>
  <c r="O34" i="6"/>
  <c r="P34" i="6"/>
  <c r="P68" i="6"/>
  <c r="F34" i="6"/>
  <c r="AA66" i="5"/>
  <c r="AA65" i="5"/>
  <c r="AA63" i="5"/>
  <c r="AA60" i="5"/>
  <c r="AA59" i="5"/>
  <c r="AA57" i="5"/>
  <c r="AA56" i="5"/>
  <c r="AA55" i="5"/>
  <c r="AA53" i="5"/>
  <c r="AA52" i="5"/>
  <c r="AA51" i="5"/>
  <c r="AA48" i="5"/>
  <c r="AA47" i="5"/>
  <c r="AA46" i="5"/>
  <c r="AA45" i="5"/>
  <c r="AA44" i="5"/>
  <c r="AA43" i="5"/>
  <c r="AA42" i="5"/>
  <c r="E66" i="5"/>
  <c r="E53" i="5"/>
  <c r="E55" i="5"/>
  <c r="E48" i="5"/>
  <c r="E47" i="5"/>
  <c r="E46" i="5"/>
  <c r="E45" i="5"/>
  <c r="E44" i="5"/>
  <c r="E43" i="5"/>
  <c r="E42" i="5"/>
  <c r="C67" i="5"/>
  <c r="E51" i="5"/>
  <c r="E52" i="5"/>
  <c r="E56" i="5"/>
  <c r="E57" i="5"/>
  <c r="E59" i="5"/>
  <c r="E60" i="5"/>
  <c r="E63" i="5"/>
  <c r="E65" i="5"/>
  <c r="E67" i="5"/>
  <c r="C48" i="6"/>
  <c r="C56" i="6"/>
  <c r="C50" i="6"/>
  <c r="C52" i="6"/>
  <c r="C62" i="6"/>
  <c r="C40" i="6"/>
  <c r="C41" i="6"/>
  <c r="C42" i="6"/>
  <c r="C43" i="6"/>
  <c r="C44" i="6"/>
  <c r="C45" i="6"/>
  <c r="C63" i="6"/>
  <c r="C39" i="6"/>
  <c r="C64" i="6"/>
  <c r="C9" i="6"/>
  <c r="D112" i="5"/>
  <c r="C112" i="5"/>
  <c r="E112" i="5"/>
  <c r="C27" i="5"/>
  <c r="C133" i="5"/>
  <c r="D133" i="5"/>
  <c r="E133" i="5"/>
  <c r="C121" i="5"/>
  <c r="D121" i="5"/>
  <c r="E121" i="5"/>
  <c r="C122" i="5"/>
  <c r="D122" i="5"/>
  <c r="E122" i="5"/>
  <c r="C29" i="5"/>
  <c r="C135" i="5"/>
  <c r="C32" i="6"/>
  <c r="D135" i="5"/>
  <c r="E135" i="5"/>
  <c r="C129" i="5"/>
  <c r="D129" i="5"/>
  <c r="E129" i="5"/>
  <c r="C125" i="5"/>
  <c r="D125" i="5"/>
  <c r="E125" i="5"/>
  <c r="C127" i="5"/>
  <c r="D127" i="5"/>
  <c r="E127" i="5" s="1"/>
  <c r="C130" i="5"/>
  <c r="D130" i="5"/>
  <c r="E130" i="5"/>
  <c r="G130" i="5" s="1"/>
  <c r="D126" i="5"/>
  <c r="C126" i="5"/>
  <c r="E126" i="5"/>
  <c r="C123" i="5"/>
  <c r="D123" i="5"/>
  <c r="E123" i="5"/>
  <c r="C33" i="6"/>
  <c r="D136" i="5"/>
  <c r="C136" i="5"/>
  <c r="E136" i="5"/>
  <c r="C113" i="5"/>
  <c r="C10" i="6"/>
  <c r="D113" i="5"/>
  <c r="E113" i="5"/>
  <c r="C114" i="5"/>
  <c r="C11" i="6"/>
  <c r="D114" i="5"/>
  <c r="E114" i="5"/>
  <c r="C115" i="5"/>
  <c r="C12" i="6"/>
  <c r="D115" i="5"/>
  <c r="E115" i="5"/>
  <c r="C116" i="5"/>
  <c r="C13" i="6"/>
  <c r="D116" i="5"/>
  <c r="E116" i="5"/>
  <c r="C117" i="5"/>
  <c r="C14" i="6"/>
  <c r="D117" i="5"/>
  <c r="E117" i="5"/>
  <c r="C118" i="5"/>
  <c r="C15" i="6"/>
  <c r="D118" i="5"/>
  <c r="E118" i="5"/>
  <c r="F112" i="5"/>
  <c r="F113" i="5"/>
  <c r="F114" i="5"/>
  <c r="F115" i="5"/>
  <c r="F116" i="5"/>
  <c r="F117" i="5"/>
  <c r="F118" i="5"/>
  <c r="F121" i="5"/>
  <c r="F122" i="5"/>
  <c r="F123" i="5"/>
  <c r="F125" i="5"/>
  <c r="F126" i="5"/>
  <c r="F127" i="5"/>
  <c r="F129" i="5"/>
  <c r="F130" i="5"/>
  <c r="F133" i="5"/>
  <c r="F135" i="5"/>
  <c r="F136" i="5"/>
  <c r="F138" i="5"/>
  <c r="AB140" i="5"/>
  <c r="F140" i="5"/>
  <c r="F139" i="5"/>
  <c r="AB139" i="5"/>
  <c r="Y6" i="5"/>
  <c r="Y112" i="5"/>
  <c r="Y7" i="5"/>
  <c r="Y113" i="5"/>
  <c r="Y8" i="5"/>
  <c r="Y114" i="5"/>
  <c r="Y9" i="5"/>
  <c r="Y115" i="5"/>
  <c r="Y10" i="5"/>
  <c r="Y116" i="5"/>
  <c r="Y11" i="5"/>
  <c r="Y117" i="5"/>
  <c r="Y12" i="5"/>
  <c r="Y118" i="5"/>
  <c r="Y121" i="5"/>
  <c r="Y122" i="5"/>
  <c r="Y17" i="5"/>
  <c r="Y123" i="5"/>
  <c r="Y19" i="5"/>
  <c r="Y125" i="5"/>
  <c r="Y126" i="5"/>
  <c r="Y21" i="5"/>
  <c r="Y127" i="5"/>
  <c r="Y23" i="5"/>
  <c r="Y129" i="5"/>
  <c r="Y24" i="5"/>
  <c r="Y130" i="5"/>
  <c r="AA130" i="5" s="1"/>
  <c r="AC130" i="5" s="1"/>
  <c r="Y27" i="5"/>
  <c r="Y133" i="5"/>
  <c r="Y29" i="5"/>
  <c r="Y135" i="5"/>
  <c r="Y30" i="5"/>
  <c r="Y136" i="5"/>
  <c r="F27" i="8"/>
  <c r="F24" i="8"/>
  <c r="D27" i="8"/>
  <c r="C27" i="8"/>
  <c r="E27" i="8" s="1"/>
  <c r="G27" i="8" s="1"/>
  <c r="D24" i="8"/>
  <c r="C24" i="8"/>
  <c r="E24" i="8"/>
  <c r="G24" i="8"/>
  <c r="F19" i="8"/>
  <c r="C19" i="8"/>
  <c r="E19" i="8" s="1"/>
  <c r="G19" i="8" s="1"/>
  <c r="D19" i="8"/>
  <c r="F18" i="8"/>
  <c r="C18" i="8"/>
  <c r="E18" i="8" s="1"/>
  <c r="G18" i="8" s="1"/>
  <c r="D18" i="8"/>
  <c r="F17" i="8"/>
  <c r="C17" i="8"/>
  <c r="D17" i="8"/>
  <c r="E17" i="8"/>
  <c r="G17" i="8"/>
  <c r="F14" i="8"/>
  <c r="C14" i="8"/>
  <c r="E14" i="8" s="1"/>
  <c r="G14" i="8" s="1"/>
  <c r="D14" i="8"/>
  <c r="F13" i="8"/>
  <c r="C13" i="8"/>
  <c r="D13" i="8"/>
  <c r="E13" i="8"/>
  <c r="G13" i="8"/>
  <c r="F12" i="8"/>
  <c r="C12" i="8"/>
  <c r="D12" i="8"/>
  <c r="E12" i="8"/>
  <c r="G12" i="8"/>
  <c r="F7" i="8"/>
  <c r="C7" i="8"/>
  <c r="D7" i="8"/>
  <c r="E7" i="8"/>
  <c r="G7" i="8"/>
  <c r="F4" i="8"/>
  <c r="C4" i="8"/>
  <c r="D4" i="8"/>
  <c r="E4" i="8"/>
  <c r="G4" i="8"/>
  <c r="AB6" i="5"/>
  <c r="AB112" i="5"/>
  <c r="AG112" i="5"/>
  <c r="AB7" i="5"/>
  <c r="AB113" i="5"/>
  <c r="AG113" i="5"/>
  <c r="AB8" i="5"/>
  <c r="AB114" i="5"/>
  <c r="AG114" i="5"/>
  <c r="AB9" i="5"/>
  <c r="AB115" i="5"/>
  <c r="AG115" i="5"/>
  <c r="AB10" i="5"/>
  <c r="AB116" i="5"/>
  <c r="AG116" i="5"/>
  <c r="AB11" i="5"/>
  <c r="AB117" i="5"/>
  <c r="AG117" i="5"/>
  <c r="AB12" i="5"/>
  <c r="AB118" i="5"/>
  <c r="AG118" i="5"/>
  <c r="AB15" i="5"/>
  <c r="AB121" i="5"/>
  <c r="AG121" i="5"/>
  <c r="AB16" i="5"/>
  <c r="AB122" i="5"/>
  <c r="AG122" i="5"/>
  <c r="AB17" i="5"/>
  <c r="AB123" i="5"/>
  <c r="AG123" i="5"/>
  <c r="AB19" i="5"/>
  <c r="AB125" i="5"/>
  <c r="AG125" i="5"/>
  <c r="AB126" i="5"/>
  <c r="AG126" i="5"/>
  <c r="AB21" i="5"/>
  <c r="AB127" i="5"/>
  <c r="AG127" i="5"/>
  <c r="AB23" i="5"/>
  <c r="AB129" i="5"/>
  <c r="AG129" i="5"/>
  <c r="AB24" i="5"/>
  <c r="AB130" i="5"/>
  <c r="AG130" i="5"/>
  <c r="AG27" i="5"/>
  <c r="AB27" i="5"/>
  <c r="AB133" i="5"/>
  <c r="AG133" i="5"/>
  <c r="AB29" i="5"/>
  <c r="AB135" i="5"/>
  <c r="AG135" i="5"/>
  <c r="AB30" i="5"/>
  <c r="AB136" i="5"/>
  <c r="AG136" i="5"/>
  <c r="AG138" i="5"/>
  <c r="AD112" i="5"/>
  <c r="Z6" i="5"/>
  <c r="Z112" i="5"/>
  <c r="AE112" i="5"/>
  <c r="AF112" i="5"/>
  <c r="AD113" i="5"/>
  <c r="Z7" i="5"/>
  <c r="Z113" i="5"/>
  <c r="AE113" i="5"/>
  <c r="AF113" i="5"/>
  <c r="AD114" i="5"/>
  <c r="Z8" i="5"/>
  <c r="Z114" i="5"/>
  <c r="AE114" i="5"/>
  <c r="AF114" i="5"/>
  <c r="AD115" i="5"/>
  <c r="Z9" i="5"/>
  <c r="Z115" i="5"/>
  <c r="AE115" i="5"/>
  <c r="AF115" i="5"/>
  <c r="AD116" i="5"/>
  <c r="Z10" i="5"/>
  <c r="Z116" i="5"/>
  <c r="AE116" i="5"/>
  <c r="AF116" i="5"/>
  <c r="AD117" i="5"/>
  <c r="Z11" i="5"/>
  <c r="Z117" i="5"/>
  <c r="AE117" i="5"/>
  <c r="AF117" i="5"/>
  <c r="AD118" i="5"/>
  <c r="Z12" i="5"/>
  <c r="Z118" i="5"/>
  <c r="AE118" i="5"/>
  <c r="AF118" i="5"/>
  <c r="AD121" i="5"/>
  <c r="Z15" i="5"/>
  <c r="Z121" i="5"/>
  <c r="AE121" i="5"/>
  <c r="AF121" i="5"/>
  <c r="AD122" i="5"/>
  <c r="Z16" i="5"/>
  <c r="Z122" i="5"/>
  <c r="AE122" i="5"/>
  <c r="AF122" i="5"/>
  <c r="AD123" i="5"/>
  <c r="Z17" i="5"/>
  <c r="Z123" i="5"/>
  <c r="AE123" i="5"/>
  <c r="AF123" i="5"/>
  <c r="AD125" i="5"/>
  <c r="Z19" i="5"/>
  <c r="Z125" i="5"/>
  <c r="AE125" i="5"/>
  <c r="AF125" i="5"/>
  <c r="Z126" i="5"/>
  <c r="AE126" i="5"/>
  <c r="Z21" i="5"/>
  <c r="Z127" i="5"/>
  <c r="AE127" i="5" s="1"/>
  <c r="AD129" i="5"/>
  <c r="Z23" i="5"/>
  <c r="Z129" i="5"/>
  <c r="AE129" i="5"/>
  <c r="AF129" i="5"/>
  <c r="Z24" i="5"/>
  <c r="Z130" i="5"/>
  <c r="AD133" i="5"/>
  <c r="Z27" i="5"/>
  <c r="Z133" i="5"/>
  <c r="AE133" i="5"/>
  <c r="AF133" i="5"/>
  <c r="AH133" i="5" s="1"/>
  <c r="AD135" i="5"/>
  <c r="Z29" i="5"/>
  <c r="Z135" i="5"/>
  <c r="AE135" i="5"/>
  <c r="AF135" i="5"/>
  <c r="AD136" i="5"/>
  <c r="Z30" i="5"/>
  <c r="Z136" i="5"/>
  <c r="AE136" i="5"/>
  <c r="AF136" i="5"/>
  <c r="AB138" i="5"/>
  <c r="AA112" i="5"/>
  <c r="AA113" i="5"/>
  <c r="AA114" i="5"/>
  <c r="AA115" i="5"/>
  <c r="AA116" i="5"/>
  <c r="AA117" i="5"/>
  <c r="AA118" i="5"/>
  <c r="AA121" i="5"/>
  <c r="AA122" i="5"/>
  <c r="AA123" i="5"/>
  <c r="AA125" i="5"/>
  <c r="AA129" i="5"/>
  <c r="AA133" i="5"/>
  <c r="AA135" i="5"/>
  <c r="AA136" i="5"/>
  <c r="D138" i="5"/>
  <c r="C138" i="5"/>
  <c r="AG78" i="5"/>
  <c r="AG79" i="5"/>
  <c r="AG80" i="5"/>
  <c r="AG81" i="5"/>
  <c r="AG82" i="5"/>
  <c r="AG83" i="5"/>
  <c r="AG85" i="5"/>
  <c r="AG86" i="5"/>
  <c r="AG87" i="5"/>
  <c r="AG89" i="5"/>
  <c r="AG95" i="5"/>
  <c r="AG90" i="5"/>
  <c r="AG97" i="5"/>
  <c r="AG100" i="5"/>
  <c r="AG91" i="5"/>
  <c r="AG92" i="5"/>
  <c r="AG77" i="5"/>
  <c r="AG102" i="5"/>
  <c r="AD77" i="5"/>
  <c r="AE77" i="5"/>
  <c r="AF77" i="5"/>
  <c r="AD78" i="5"/>
  <c r="AE78" i="5"/>
  <c r="AF78" i="5"/>
  <c r="AD79" i="5"/>
  <c r="AE79" i="5"/>
  <c r="AF79" i="5"/>
  <c r="AD80" i="5"/>
  <c r="AE80" i="5"/>
  <c r="AF80" i="5"/>
  <c r="AD81" i="5"/>
  <c r="AE81" i="5"/>
  <c r="AF81" i="5"/>
  <c r="AD82" i="5"/>
  <c r="AE82" i="5"/>
  <c r="AF82" i="5"/>
  <c r="AD83" i="5"/>
  <c r="AE83" i="5"/>
  <c r="AF83" i="5"/>
  <c r="AD85" i="5"/>
  <c r="AE85" i="5"/>
  <c r="AF85" i="5"/>
  <c r="AD86" i="5"/>
  <c r="AE86" i="5"/>
  <c r="AF86" i="5"/>
  <c r="AD87" i="5"/>
  <c r="AE87" i="5"/>
  <c r="AF87" i="5"/>
  <c r="AD89" i="5"/>
  <c r="AE89" i="5"/>
  <c r="AF89" i="5"/>
  <c r="AD95" i="5"/>
  <c r="AE95" i="5"/>
  <c r="AD97" i="5"/>
  <c r="AE97" i="5"/>
  <c r="AD100" i="5"/>
  <c r="AE100" i="5"/>
  <c r="AD91" i="5"/>
  <c r="AE91" i="5"/>
  <c r="AF91" i="5"/>
  <c r="AD92" i="5"/>
  <c r="AE92" i="5"/>
  <c r="AF92" i="5"/>
  <c r="Z102" i="5"/>
  <c r="AH92" i="5"/>
  <c r="AH91" i="5"/>
  <c r="AH90" i="5"/>
  <c r="AH89" i="5"/>
  <c r="AH87" i="5"/>
  <c r="AH86" i="5"/>
  <c r="AH85" i="5"/>
  <c r="AH83" i="5"/>
  <c r="AH78" i="5"/>
  <c r="AH79" i="5"/>
  <c r="AH80" i="5"/>
  <c r="AH81" i="5"/>
  <c r="AH82" i="5"/>
  <c r="AH77" i="5"/>
  <c r="AC85" i="5"/>
  <c r="C34" i="11"/>
  <c r="H34" i="11"/>
  <c r="I34" i="11"/>
  <c r="J34" i="11"/>
  <c r="K34" i="11"/>
  <c r="L34" i="11"/>
  <c r="M34" i="11"/>
  <c r="N34" i="11"/>
  <c r="O34" i="11"/>
  <c r="P34" i="11"/>
  <c r="P68" i="11"/>
  <c r="N64" i="11"/>
  <c r="P64" i="11"/>
  <c r="H66" i="11"/>
  <c r="I66" i="11"/>
  <c r="J66" i="11"/>
  <c r="K66" i="11"/>
  <c r="L66" i="11"/>
  <c r="M66" i="11"/>
  <c r="N66" i="11"/>
  <c r="O66" i="11"/>
  <c r="P66" i="11"/>
  <c r="C64" i="11"/>
  <c r="B37" i="11"/>
  <c r="A37" i="11"/>
  <c r="F69" i="6"/>
  <c r="G69" i="6"/>
  <c r="H69" i="6"/>
  <c r="I69" i="6"/>
  <c r="J69" i="6"/>
  <c r="K69" i="6"/>
  <c r="L69" i="6"/>
  <c r="M69" i="6"/>
  <c r="N69" i="6"/>
  <c r="O69" i="6"/>
  <c r="P69" i="6"/>
  <c r="E69" i="6"/>
  <c r="C34" i="6"/>
  <c r="E66" i="6"/>
  <c r="F66" i="6"/>
  <c r="G64" i="6"/>
  <c r="G66" i="6"/>
  <c r="H66" i="6"/>
  <c r="I66" i="6"/>
  <c r="J66" i="6"/>
  <c r="K66" i="6"/>
  <c r="L66" i="6"/>
  <c r="M66" i="6"/>
  <c r="N64" i="6"/>
  <c r="N66" i="6"/>
  <c r="O66" i="6"/>
  <c r="P64" i="6"/>
  <c r="P66" i="6"/>
  <c r="G78" i="5"/>
  <c r="G79" i="5"/>
  <c r="G80" i="5"/>
  <c r="G81" i="5"/>
  <c r="G82" i="5"/>
  <c r="G83" i="5"/>
  <c r="G85" i="5"/>
  <c r="G86" i="5"/>
  <c r="G87" i="5"/>
  <c r="G89" i="5"/>
  <c r="G95" i="5"/>
  <c r="G90" i="5"/>
  <c r="G97" i="5"/>
  <c r="G100" i="5"/>
  <c r="G91" i="5"/>
  <c r="G92" i="5"/>
  <c r="G77" i="5"/>
  <c r="AF42" i="5"/>
  <c r="AF43" i="5"/>
  <c r="AF44" i="5"/>
  <c r="AF45" i="5"/>
  <c r="AF46" i="5"/>
  <c r="AF47" i="5"/>
  <c r="AF48" i="5"/>
  <c r="AF51" i="5"/>
  <c r="AF52" i="5"/>
  <c r="AF53" i="5"/>
  <c r="AF55" i="5"/>
  <c r="AF56" i="5"/>
  <c r="AF57" i="5"/>
  <c r="AF59" i="5"/>
  <c r="AF60" i="5"/>
  <c r="AF63" i="5"/>
  <c r="AF65" i="5"/>
  <c r="AF66" i="5"/>
  <c r="AF67" i="5"/>
  <c r="AG43" i="5"/>
  <c r="AG44" i="5"/>
  <c r="AG45" i="5"/>
  <c r="AG46" i="5"/>
  <c r="AG47" i="5"/>
  <c r="AG48" i="5"/>
  <c r="AG51" i="5"/>
  <c r="AG52" i="5"/>
  <c r="AG53" i="5"/>
  <c r="AG55" i="5"/>
  <c r="AG56" i="5"/>
  <c r="AG57" i="5"/>
  <c r="AG59" i="5"/>
  <c r="AG60" i="5"/>
  <c r="AG63" i="5"/>
  <c r="AG65" i="5"/>
  <c r="AG66" i="5"/>
  <c r="AG42" i="5"/>
  <c r="AG67" i="5"/>
  <c r="AH67" i="5"/>
  <c r="AE42" i="5"/>
  <c r="AE43" i="5"/>
  <c r="AE44" i="5"/>
  <c r="AE45" i="5"/>
  <c r="AE46" i="5"/>
  <c r="AE47" i="5"/>
  <c r="AE48" i="5"/>
  <c r="AE51" i="5"/>
  <c r="AE52" i="5"/>
  <c r="AE53" i="5"/>
  <c r="AE55" i="5"/>
  <c r="AE56" i="5"/>
  <c r="AE57" i="5"/>
  <c r="AE59" i="5"/>
  <c r="AE60" i="5"/>
  <c r="AE63" i="5"/>
  <c r="AE65" i="5"/>
  <c r="AE66" i="5"/>
  <c r="AE67" i="5"/>
  <c r="AD42" i="5"/>
  <c r="AD43" i="5"/>
  <c r="AD44" i="5"/>
  <c r="AD45" i="5"/>
  <c r="AD47" i="5"/>
  <c r="AD48" i="5"/>
  <c r="AD51" i="5"/>
  <c r="AD52" i="5"/>
  <c r="AD53" i="5"/>
  <c r="AD55" i="5"/>
  <c r="AD56" i="5"/>
  <c r="AD57" i="5"/>
  <c r="AD59" i="5"/>
  <c r="AD60" i="5"/>
  <c r="AD63" i="5"/>
  <c r="AD65" i="5"/>
  <c r="AD66" i="5"/>
  <c r="AD46" i="5"/>
  <c r="AD67" i="5"/>
  <c r="AA67" i="5"/>
  <c r="AB67" i="5"/>
  <c r="AC67" i="5"/>
  <c r="Z67" i="5"/>
  <c r="Y67" i="5"/>
  <c r="F67" i="5"/>
  <c r="G67" i="5"/>
  <c r="D67" i="5"/>
  <c r="AD15" i="5"/>
  <c r="AD16" i="5"/>
  <c r="I127" i="5"/>
  <c r="J127" i="5"/>
  <c r="K127" i="5"/>
  <c r="L127" i="5"/>
  <c r="M127" i="5"/>
  <c r="N127" i="5"/>
  <c r="O127" i="5"/>
  <c r="P127" i="5"/>
  <c r="Q127" i="5"/>
  <c r="R127" i="5"/>
  <c r="S127" i="5"/>
  <c r="T127" i="5"/>
  <c r="U127" i="5"/>
  <c r="V127" i="5"/>
  <c r="W127" i="5"/>
  <c r="X127" i="5"/>
  <c r="AE21" i="5"/>
  <c r="E21" i="5"/>
  <c r="G21" i="5"/>
  <c r="AA21" i="5"/>
  <c r="AC21" i="5"/>
  <c r="AD21" i="5"/>
  <c r="AF21" i="5"/>
  <c r="AH21" i="5"/>
  <c r="AH57" i="5"/>
  <c r="U67" i="5"/>
  <c r="V67" i="5"/>
  <c r="W67" i="5"/>
  <c r="X67" i="5"/>
  <c r="I126" i="5"/>
  <c r="J126" i="5"/>
  <c r="K126" i="5"/>
  <c r="L126" i="5"/>
  <c r="M126" i="5"/>
  <c r="N126" i="5"/>
  <c r="O126" i="5"/>
  <c r="P126" i="5"/>
  <c r="Q126" i="5"/>
  <c r="R126" i="5"/>
  <c r="S126" i="5"/>
  <c r="T126" i="5"/>
  <c r="U126" i="5"/>
  <c r="V126" i="5"/>
  <c r="W126" i="5"/>
  <c r="X126" i="5"/>
  <c r="X113" i="5"/>
  <c r="X115" i="5"/>
  <c r="X116" i="5"/>
  <c r="X117" i="5"/>
  <c r="X125" i="5"/>
  <c r="X135" i="5"/>
  <c r="X112" i="5"/>
  <c r="X114" i="5"/>
  <c r="X118" i="5"/>
  <c r="X121" i="5"/>
  <c r="X122" i="5"/>
  <c r="X123" i="5"/>
  <c r="X129" i="5"/>
  <c r="X130" i="5"/>
  <c r="X133" i="5"/>
  <c r="X136" i="5"/>
  <c r="X138" i="5"/>
  <c r="AH56" i="5"/>
  <c r="G126" i="5"/>
  <c r="AA99" i="9"/>
  <c r="AB60" i="9"/>
  <c r="E99" i="9"/>
  <c r="E6" i="9"/>
  <c r="E7" i="9"/>
  <c r="E100" i="9"/>
  <c r="E8" i="9"/>
  <c r="G8" i="9"/>
  <c r="E9" i="9"/>
  <c r="E10" i="9"/>
  <c r="E11" i="9"/>
  <c r="G11" i="9"/>
  <c r="E12" i="9"/>
  <c r="E14" i="9"/>
  <c r="E107" i="9"/>
  <c r="E15" i="9"/>
  <c r="E108" i="9"/>
  <c r="E16" i="9"/>
  <c r="G16" i="9"/>
  <c r="E18" i="9"/>
  <c r="G18" i="9"/>
  <c r="E21" i="9"/>
  <c r="E22" i="9"/>
  <c r="E115" i="9"/>
  <c r="C24" i="9"/>
  <c r="E24" i="9"/>
  <c r="G24" i="9"/>
  <c r="C26" i="9"/>
  <c r="E26" i="9"/>
  <c r="E27" i="9"/>
  <c r="G27" i="9"/>
  <c r="E28" i="9"/>
  <c r="G28" i="9"/>
  <c r="AG121" i="9"/>
  <c r="X121" i="9"/>
  <c r="W121" i="9"/>
  <c r="V121" i="9"/>
  <c r="U121" i="9"/>
  <c r="T121" i="9"/>
  <c r="S121" i="9"/>
  <c r="R121" i="9"/>
  <c r="Q121" i="9"/>
  <c r="P121" i="9"/>
  <c r="O121" i="9"/>
  <c r="N121" i="9"/>
  <c r="M121" i="9"/>
  <c r="L121" i="9"/>
  <c r="K121" i="9"/>
  <c r="J121" i="9"/>
  <c r="I121" i="9"/>
  <c r="F121" i="9"/>
  <c r="AE121" i="9"/>
  <c r="AG120" i="9"/>
  <c r="X120" i="9"/>
  <c r="W120" i="9"/>
  <c r="V120" i="9"/>
  <c r="U120" i="9"/>
  <c r="T120" i="9"/>
  <c r="S120" i="9"/>
  <c r="R120" i="9"/>
  <c r="Q120" i="9"/>
  <c r="P120" i="9"/>
  <c r="O120" i="9"/>
  <c r="N120" i="9"/>
  <c r="M120" i="9"/>
  <c r="L120" i="9"/>
  <c r="K120" i="9"/>
  <c r="J120" i="9"/>
  <c r="AE120" i="9"/>
  <c r="I120" i="9"/>
  <c r="F120" i="9"/>
  <c r="X119" i="9"/>
  <c r="W119" i="9"/>
  <c r="V119" i="9"/>
  <c r="U119" i="9"/>
  <c r="T119" i="9"/>
  <c r="S119" i="9"/>
  <c r="R119" i="9"/>
  <c r="Q119" i="9"/>
  <c r="P119" i="9"/>
  <c r="O119" i="9"/>
  <c r="N119" i="9"/>
  <c r="M119" i="9"/>
  <c r="L119" i="9"/>
  <c r="K119" i="9"/>
  <c r="J119" i="9"/>
  <c r="I119" i="9"/>
  <c r="F119" i="9"/>
  <c r="AG117" i="9"/>
  <c r="X117" i="9"/>
  <c r="W117" i="9"/>
  <c r="V117" i="9"/>
  <c r="U117" i="9"/>
  <c r="T117" i="9"/>
  <c r="S117" i="9"/>
  <c r="R117" i="9"/>
  <c r="Q117" i="9"/>
  <c r="P117" i="9"/>
  <c r="O117" i="9"/>
  <c r="N117" i="9"/>
  <c r="M117" i="9"/>
  <c r="L117" i="9"/>
  <c r="K117" i="9"/>
  <c r="I117" i="9"/>
  <c r="F117" i="9"/>
  <c r="AG115" i="9"/>
  <c r="X115" i="9"/>
  <c r="W115" i="9"/>
  <c r="V115" i="9"/>
  <c r="U115" i="9"/>
  <c r="T115" i="9"/>
  <c r="S115" i="9"/>
  <c r="R115" i="9"/>
  <c r="Q115" i="9"/>
  <c r="P115" i="9"/>
  <c r="O115" i="9"/>
  <c r="N115" i="9"/>
  <c r="M115" i="9"/>
  <c r="L115" i="9"/>
  <c r="K115" i="9"/>
  <c r="J115" i="9"/>
  <c r="I115" i="9"/>
  <c r="F115" i="9"/>
  <c r="AG114" i="9"/>
  <c r="X114" i="9"/>
  <c r="W114" i="9"/>
  <c r="V114" i="9"/>
  <c r="U114" i="9"/>
  <c r="T114" i="9"/>
  <c r="S114" i="9"/>
  <c r="R114" i="9"/>
  <c r="Q114" i="9"/>
  <c r="P114" i="9"/>
  <c r="O114" i="9"/>
  <c r="N114" i="9"/>
  <c r="M114" i="9"/>
  <c r="L114" i="9"/>
  <c r="K114" i="9"/>
  <c r="J114" i="9"/>
  <c r="I114" i="9"/>
  <c r="F114" i="9"/>
  <c r="AG111" i="9"/>
  <c r="X111" i="9"/>
  <c r="W111" i="9"/>
  <c r="V111" i="9"/>
  <c r="U111" i="9"/>
  <c r="T111" i="9"/>
  <c r="S111" i="9"/>
  <c r="R111" i="9"/>
  <c r="Q111" i="9"/>
  <c r="P111" i="9"/>
  <c r="O111" i="9"/>
  <c r="N111" i="9"/>
  <c r="M111" i="9"/>
  <c r="L111" i="9"/>
  <c r="K111" i="9"/>
  <c r="I111" i="9"/>
  <c r="F111" i="9"/>
  <c r="AG109" i="9"/>
  <c r="X109" i="9"/>
  <c r="W109" i="9"/>
  <c r="V109" i="9"/>
  <c r="U109" i="9"/>
  <c r="T109" i="9"/>
  <c r="S109" i="9"/>
  <c r="R109" i="9"/>
  <c r="Q109" i="9"/>
  <c r="P109" i="9"/>
  <c r="O109" i="9"/>
  <c r="N109" i="9"/>
  <c r="M109" i="9"/>
  <c r="L109" i="9"/>
  <c r="K109" i="9"/>
  <c r="J109" i="9"/>
  <c r="AE109" i="9"/>
  <c r="I109" i="9"/>
  <c r="F109" i="9"/>
  <c r="AG108" i="9"/>
  <c r="X108" i="9"/>
  <c r="W108" i="9"/>
  <c r="V108" i="9"/>
  <c r="U108" i="9"/>
  <c r="T108" i="9"/>
  <c r="S108" i="9"/>
  <c r="R108" i="9"/>
  <c r="Q108" i="9"/>
  <c r="P108" i="9"/>
  <c r="O108" i="9"/>
  <c r="M108" i="9"/>
  <c r="L108" i="9"/>
  <c r="K108" i="9"/>
  <c r="J108" i="9"/>
  <c r="AE108" i="9"/>
  <c r="I108" i="9"/>
  <c r="F108" i="9"/>
  <c r="AG107" i="9"/>
  <c r="X107" i="9"/>
  <c r="W107" i="9"/>
  <c r="V107" i="9"/>
  <c r="U107" i="9"/>
  <c r="T107" i="9"/>
  <c r="S107" i="9"/>
  <c r="R107" i="9"/>
  <c r="Q107" i="9"/>
  <c r="P107" i="9"/>
  <c r="O107" i="9"/>
  <c r="M107" i="9"/>
  <c r="L107" i="9"/>
  <c r="K107" i="9"/>
  <c r="J107" i="9"/>
  <c r="I107" i="9"/>
  <c r="F107" i="9"/>
  <c r="AG105" i="9"/>
  <c r="X105" i="9"/>
  <c r="W105" i="9"/>
  <c r="V105" i="9"/>
  <c r="U105" i="9"/>
  <c r="T105" i="9"/>
  <c r="S105" i="9"/>
  <c r="R105" i="9"/>
  <c r="Q105" i="9"/>
  <c r="P105" i="9"/>
  <c r="O105" i="9"/>
  <c r="N105" i="9"/>
  <c r="M105" i="9"/>
  <c r="L105" i="9"/>
  <c r="K105" i="9"/>
  <c r="J105" i="9"/>
  <c r="AE105" i="9"/>
  <c r="I105" i="9"/>
  <c r="F105" i="9"/>
  <c r="AG104" i="9"/>
  <c r="X104" i="9"/>
  <c r="W104" i="9"/>
  <c r="V104" i="9"/>
  <c r="U104" i="9"/>
  <c r="T104" i="9"/>
  <c r="S104" i="9"/>
  <c r="R104" i="9"/>
  <c r="Q104" i="9"/>
  <c r="P104" i="9"/>
  <c r="O104" i="9"/>
  <c r="N104" i="9"/>
  <c r="M104" i="9"/>
  <c r="K104" i="9"/>
  <c r="J104" i="9"/>
  <c r="I104" i="9"/>
  <c r="F104" i="9"/>
  <c r="AG103" i="9"/>
  <c r="X103" i="9"/>
  <c r="W103" i="9"/>
  <c r="V103" i="9"/>
  <c r="U103" i="9"/>
  <c r="T103" i="9"/>
  <c r="S103" i="9"/>
  <c r="R103" i="9"/>
  <c r="Q103" i="9"/>
  <c r="P103" i="9"/>
  <c r="O103" i="9"/>
  <c r="N103" i="9"/>
  <c r="M103" i="9"/>
  <c r="L103" i="9"/>
  <c r="K103" i="9"/>
  <c r="J103" i="9"/>
  <c r="I103" i="9"/>
  <c r="F103" i="9"/>
  <c r="AG102" i="9"/>
  <c r="X102" i="9"/>
  <c r="W102" i="9"/>
  <c r="V102" i="9"/>
  <c r="U102" i="9"/>
  <c r="T102" i="9"/>
  <c r="S102" i="9"/>
  <c r="R102" i="9"/>
  <c r="Q102" i="9"/>
  <c r="P102" i="9"/>
  <c r="O102" i="9"/>
  <c r="N102" i="9"/>
  <c r="M102" i="9"/>
  <c r="K102" i="9"/>
  <c r="J102" i="9"/>
  <c r="I102" i="9"/>
  <c r="F102" i="9"/>
  <c r="AG101" i="9"/>
  <c r="X101" i="9"/>
  <c r="W101" i="9"/>
  <c r="V101" i="9"/>
  <c r="U101" i="9"/>
  <c r="T101" i="9"/>
  <c r="S101" i="9"/>
  <c r="R101" i="9"/>
  <c r="Q101" i="9"/>
  <c r="P101" i="9"/>
  <c r="O101" i="9"/>
  <c r="N101" i="9"/>
  <c r="M101" i="9"/>
  <c r="L101" i="9"/>
  <c r="K101" i="9"/>
  <c r="J101" i="9"/>
  <c r="I101" i="9"/>
  <c r="F101" i="9"/>
  <c r="AG100" i="9"/>
  <c r="X100" i="9"/>
  <c r="W100" i="9"/>
  <c r="V100" i="9"/>
  <c r="U100" i="9"/>
  <c r="U122" i="9"/>
  <c r="T100" i="9"/>
  <c r="S100" i="9"/>
  <c r="R100" i="9"/>
  <c r="Q100" i="9"/>
  <c r="P100" i="9"/>
  <c r="O100" i="9"/>
  <c r="N100" i="9"/>
  <c r="M100" i="9"/>
  <c r="K100" i="9"/>
  <c r="J100" i="9"/>
  <c r="I100" i="9"/>
  <c r="F100" i="9"/>
  <c r="AG99" i="9"/>
  <c r="AB99" i="9"/>
  <c r="X99" i="9"/>
  <c r="W99" i="9"/>
  <c r="V99" i="9"/>
  <c r="U99" i="9"/>
  <c r="T99" i="9"/>
  <c r="S99" i="9"/>
  <c r="R99" i="9"/>
  <c r="Q99" i="9"/>
  <c r="Q122" i="9"/>
  <c r="P99" i="9"/>
  <c r="O99" i="9"/>
  <c r="N99" i="9"/>
  <c r="M99" i="9"/>
  <c r="M122" i="9"/>
  <c r="L99" i="9"/>
  <c r="K99" i="9"/>
  <c r="J99" i="9"/>
  <c r="I99" i="9"/>
  <c r="F99" i="9"/>
  <c r="AE99" i="9"/>
  <c r="AG91" i="9"/>
  <c r="AB91" i="9"/>
  <c r="X91" i="9"/>
  <c r="W91" i="9"/>
  <c r="V91" i="9"/>
  <c r="U91" i="9"/>
  <c r="T91" i="9"/>
  <c r="S91" i="9"/>
  <c r="R91" i="9"/>
  <c r="Q91" i="9"/>
  <c r="P91" i="9"/>
  <c r="O91" i="9"/>
  <c r="N91" i="9"/>
  <c r="M91" i="9"/>
  <c r="L91" i="9"/>
  <c r="K91" i="9"/>
  <c r="J91" i="9"/>
  <c r="I91" i="9"/>
  <c r="F91" i="9"/>
  <c r="D91" i="9"/>
  <c r="C91" i="9"/>
  <c r="AE90" i="9"/>
  <c r="AD90" i="9"/>
  <c r="AC90" i="9"/>
  <c r="E90" i="9"/>
  <c r="G90" i="9"/>
  <c r="AE89" i="9"/>
  <c r="AD89" i="9"/>
  <c r="AC89" i="9"/>
  <c r="E89" i="9"/>
  <c r="G89" i="9"/>
  <c r="AE88" i="9"/>
  <c r="AD88" i="9"/>
  <c r="AF88" i="9"/>
  <c r="AH88" i="9"/>
  <c r="AC88" i="9"/>
  <c r="E88" i="9"/>
  <c r="G88" i="9"/>
  <c r="AE86" i="9"/>
  <c r="AD86" i="9"/>
  <c r="AC86" i="9"/>
  <c r="E86" i="9"/>
  <c r="G86" i="9"/>
  <c r="AE84" i="9"/>
  <c r="AD84" i="9"/>
  <c r="AC84" i="9"/>
  <c r="G84" i="9"/>
  <c r="AF83" i="9"/>
  <c r="AH83" i="9"/>
  <c r="AE83" i="9"/>
  <c r="AD83" i="9"/>
  <c r="AC83" i="9"/>
  <c r="E83" i="9"/>
  <c r="G83" i="9"/>
  <c r="AE80" i="9"/>
  <c r="AD80" i="9"/>
  <c r="AC80" i="9"/>
  <c r="E80" i="9"/>
  <c r="G80" i="9"/>
  <c r="AE78" i="9"/>
  <c r="AD78" i="9"/>
  <c r="AC78" i="9"/>
  <c r="E78" i="9"/>
  <c r="G78" i="9"/>
  <c r="AE77" i="9"/>
  <c r="AD77" i="9"/>
  <c r="AC77" i="9"/>
  <c r="G77" i="9"/>
  <c r="AE76" i="9"/>
  <c r="AD76" i="9"/>
  <c r="AF76" i="9"/>
  <c r="AH76" i="9"/>
  <c r="AC76" i="9"/>
  <c r="G76" i="9"/>
  <c r="AE74" i="9"/>
  <c r="AD74" i="9"/>
  <c r="AC74" i="9"/>
  <c r="E74" i="9"/>
  <c r="G74" i="9"/>
  <c r="AE73" i="9"/>
  <c r="AD73" i="9"/>
  <c r="AC73" i="9"/>
  <c r="E73" i="9"/>
  <c r="G73" i="9"/>
  <c r="AE72" i="9"/>
  <c r="AD72" i="9"/>
  <c r="AF72" i="9"/>
  <c r="AH72" i="9"/>
  <c r="AC72" i="9"/>
  <c r="E72" i="9"/>
  <c r="G72" i="9"/>
  <c r="AE71" i="9"/>
  <c r="AD71" i="9"/>
  <c r="AF71" i="9"/>
  <c r="AH71" i="9"/>
  <c r="AC71" i="9"/>
  <c r="E71" i="9"/>
  <c r="G71" i="9"/>
  <c r="AE70" i="9"/>
  <c r="AD70" i="9"/>
  <c r="AC70" i="9"/>
  <c r="E70" i="9"/>
  <c r="G70" i="9"/>
  <c r="AE69" i="9"/>
  <c r="AD69" i="9"/>
  <c r="AC69" i="9"/>
  <c r="E69" i="9"/>
  <c r="G69" i="9"/>
  <c r="AE68" i="9"/>
  <c r="AD68" i="9"/>
  <c r="E68" i="9"/>
  <c r="G68" i="9"/>
  <c r="X60" i="9"/>
  <c r="W60" i="9"/>
  <c r="V60" i="9"/>
  <c r="U60" i="9"/>
  <c r="T60" i="9"/>
  <c r="S60" i="9"/>
  <c r="R60" i="9"/>
  <c r="Q60" i="9"/>
  <c r="P60" i="9"/>
  <c r="O60" i="9"/>
  <c r="M60" i="9"/>
  <c r="K60" i="9"/>
  <c r="J60" i="9"/>
  <c r="I60" i="9"/>
  <c r="F60" i="9"/>
  <c r="AE59" i="9"/>
  <c r="AD59" i="9"/>
  <c r="AF59" i="9"/>
  <c r="AH59" i="9"/>
  <c r="AC59" i="9"/>
  <c r="G59" i="9"/>
  <c r="AE58" i="9"/>
  <c r="AD58" i="9"/>
  <c r="AG57" i="9"/>
  <c r="AG119" i="9"/>
  <c r="AD55" i="9"/>
  <c r="J55" i="9"/>
  <c r="G55" i="9"/>
  <c r="AC53" i="9"/>
  <c r="AE52" i="9"/>
  <c r="AC52" i="9"/>
  <c r="J49" i="9"/>
  <c r="J111" i="9"/>
  <c r="AD111" i="9"/>
  <c r="AE47" i="9"/>
  <c r="AD47" i="9"/>
  <c r="AC47" i="9"/>
  <c r="E47" i="9"/>
  <c r="G47" i="9"/>
  <c r="AE46" i="9"/>
  <c r="AF46" i="9"/>
  <c r="AH46" i="9"/>
  <c r="AD46" i="9"/>
  <c r="AC46" i="9"/>
  <c r="N46" i="9"/>
  <c r="N108" i="9"/>
  <c r="G46" i="9"/>
  <c r="N45" i="9"/>
  <c r="AE43" i="9"/>
  <c r="AD43" i="9"/>
  <c r="AC43" i="9"/>
  <c r="E43" i="9"/>
  <c r="G43" i="9"/>
  <c r="L42" i="9"/>
  <c r="E42" i="9"/>
  <c r="G42" i="9"/>
  <c r="AE41" i="9"/>
  <c r="AD41" i="9"/>
  <c r="AC41" i="9"/>
  <c r="E41" i="9"/>
  <c r="G41" i="9"/>
  <c r="AE40" i="9"/>
  <c r="AD40" i="9"/>
  <c r="AC40" i="9"/>
  <c r="L40" i="9"/>
  <c r="L102" i="9"/>
  <c r="AE102" i="9"/>
  <c r="E40" i="9"/>
  <c r="G40" i="9"/>
  <c r="AE39" i="9"/>
  <c r="AD39" i="9"/>
  <c r="L38" i="9"/>
  <c r="AE37" i="9"/>
  <c r="AD37" i="9"/>
  <c r="E37" i="9"/>
  <c r="G37" i="9"/>
  <c r="AG29" i="9"/>
  <c r="X29" i="9"/>
  <c r="W29" i="9"/>
  <c r="V29" i="9"/>
  <c r="U29" i="9"/>
  <c r="T29" i="9"/>
  <c r="S29" i="9"/>
  <c r="R29" i="9"/>
  <c r="Q29" i="9"/>
  <c r="P29" i="9"/>
  <c r="O29" i="9"/>
  <c r="N29" i="9"/>
  <c r="M29" i="9"/>
  <c r="L29" i="9"/>
  <c r="K29" i="9"/>
  <c r="J29" i="9"/>
  <c r="I29" i="9"/>
  <c r="F29" i="9"/>
  <c r="D29" i="9"/>
  <c r="AE28" i="9"/>
  <c r="AD28" i="9"/>
  <c r="AB28" i="9"/>
  <c r="Z28" i="9"/>
  <c r="Y28" i="9"/>
  <c r="AA28" i="9"/>
  <c r="AA121" i="9"/>
  <c r="AE27" i="9"/>
  <c r="AD27" i="9"/>
  <c r="AB27" i="9"/>
  <c r="AB120" i="9"/>
  <c r="Z27" i="9"/>
  <c r="Y27" i="9"/>
  <c r="AE26" i="9"/>
  <c r="AB26" i="9"/>
  <c r="AB119" i="9"/>
  <c r="Z26" i="9"/>
  <c r="Y26" i="9"/>
  <c r="AG24" i="9"/>
  <c r="AB24" i="9"/>
  <c r="AE24" i="9"/>
  <c r="Z24" i="9"/>
  <c r="Y24" i="9"/>
  <c r="AE22" i="9"/>
  <c r="AD22" i="9"/>
  <c r="AB22" i="9"/>
  <c r="AB115" i="9"/>
  <c r="Z22" i="9"/>
  <c r="Y22" i="9"/>
  <c r="G22" i="9"/>
  <c r="AE21" i="9"/>
  <c r="AD21" i="9"/>
  <c r="AB21" i="9"/>
  <c r="AB114" i="9"/>
  <c r="Z21" i="9"/>
  <c r="Y21" i="9"/>
  <c r="AE18" i="9"/>
  <c r="AD18" i="9"/>
  <c r="AB18" i="9"/>
  <c r="AB111" i="9"/>
  <c r="Z18" i="9"/>
  <c r="Y18" i="9"/>
  <c r="AE16" i="9"/>
  <c r="AD16" i="9"/>
  <c r="AB16" i="9"/>
  <c r="Z16" i="9"/>
  <c r="Y16" i="9"/>
  <c r="AE15" i="9"/>
  <c r="AD15" i="9"/>
  <c r="AB15" i="9"/>
  <c r="AB108" i="9"/>
  <c r="Z15" i="9"/>
  <c r="Y15" i="9"/>
  <c r="G15" i="9"/>
  <c r="AE14" i="9"/>
  <c r="AD14" i="9"/>
  <c r="AB14" i="9"/>
  <c r="AB107" i="9"/>
  <c r="Z14" i="9"/>
  <c r="Y14" i="9"/>
  <c r="AE12" i="9"/>
  <c r="AD12" i="9"/>
  <c r="AB12" i="9"/>
  <c r="AB105" i="9"/>
  <c r="Z12" i="9"/>
  <c r="Y12" i="9"/>
  <c r="G12" i="9"/>
  <c r="AE11" i="9"/>
  <c r="AD11" i="9"/>
  <c r="AB11" i="9"/>
  <c r="Z11" i="9"/>
  <c r="Y11" i="9"/>
  <c r="AA11" i="9"/>
  <c r="AA104" i="9"/>
  <c r="AE10" i="9"/>
  <c r="AD10" i="9"/>
  <c r="AB10" i="9"/>
  <c r="AB103" i="9"/>
  <c r="Z10" i="9"/>
  <c r="AA10" i="9"/>
  <c r="AC10" i="9"/>
  <c r="Y10" i="9"/>
  <c r="G10" i="9"/>
  <c r="AE9" i="9"/>
  <c r="AD9" i="9"/>
  <c r="AB9" i="9"/>
  <c r="AB102" i="9"/>
  <c r="Z9" i="9"/>
  <c r="Y9" i="9"/>
  <c r="G9" i="9"/>
  <c r="AE8" i="9"/>
  <c r="AD8" i="9"/>
  <c r="AF8" i="9"/>
  <c r="AH8" i="9"/>
  <c r="AB8" i="9"/>
  <c r="AB101" i="9"/>
  <c r="Z8" i="9"/>
  <c r="Y8" i="9"/>
  <c r="AE7" i="9"/>
  <c r="AD7" i="9"/>
  <c r="AB7" i="9"/>
  <c r="Z7" i="9"/>
  <c r="Y7" i="9"/>
  <c r="AA7" i="9"/>
  <c r="AA100" i="9"/>
  <c r="AE6" i="9"/>
  <c r="AD6" i="9"/>
  <c r="AB6" i="9"/>
  <c r="AA6" i="9"/>
  <c r="Z6" i="9"/>
  <c r="Y6" i="9"/>
  <c r="G6" i="9"/>
  <c r="AF78" i="9"/>
  <c r="AH78" i="9"/>
  <c r="E114" i="9"/>
  <c r="AA18" i="9"/>
  <c r="AA111" i="9"/>
  <c r="AA15" i="9"/>
  <c r="AA108" i="9"/>
  <c r="AC108" i="9"/>
  <c r="E102" i="9"/>
  <c r="G102" i="9"/>
  <c r="AF6" i="9"/>
  <c r="G7" i="9"/>
  <c r="AA8" i="9"/>
  <c r="AA101" i="9"/>
  <c r="G14" i="9"/>
  <c r="AA16" i="9"/>
  <c r="AA109" i="9"/>
  <c r="G21" i="9"/>
  <c r="AA22" i="9"/>
  <c r="AC22" i="9"/>
  <c r="AF40" i="9"/>
  <c r="AH40" i="9"/>
  <c r="AF69" i="9"/>
  <c r="AH69" i="9"/>
  <c r="AF77" i="9"/>
  <c r="AH77" i="9"/>
  <c r="E119" i="9"/>
  <c r="E105" i="9"/>
  <c r="G105" i="9"/>
  <c r="E103" i="9"/>
  <c r="AC15" i="9"/>
  <c r="Z29" i="9"/>
  <c r="E121" i="9"/>
  <c r="E111" i="9"/>
  <c r="E101" i="9"/>
  <c r="AA103" i="9"/>
  <c r="AC103" i="9"/>
  <c r="AF11" i="9"/>
  <c r="AH11" i="9"/>
  <c r="AA12" i="9"/>
  <c r="AA105" i="9"/>
  <c r="AA14" i="9"/>
  <c r="AF16" i="9"/>
  <c r="AH16" i="9"/>
  <c r="AC18" i="9"/>
  <c r="AA24" i="9"/>
  <c r="AA117" i="9"/>
  <c r="AA27" i="9"/>
  <c r="AF39" i="9"/>
  <c r="AH39" i="9"/>
  <c r="AF41" i="9"/>
  <c r="AH41" i="9"/>
  <c r="AF43" i="9"/>
  <c r="AH43" i="9"/>
  <c r="V122" i="9"/>
  <c r="E120" i="9"/>
  <c r="E117" i="9"/>
  <c r="E109" i="9"/>
  <c r="E104" i="9"/>
  <c r="G104" i="9"/>
  <c r="AF73" i="9"/>
  <c r="AH73" i="9"/>
  <c r="AF86" i="9"/>
  <c r="AH86" i="9"/>
  <c r="AF89" i="9"/>
  <c r="AH89" i="9"/>
  <c r="AF80" i="9"/>
  <c r="AH80" i="9"/>
  <c r="AF70" i="9"/>
  <c r="AH70" i="9"/>
  <c r="AF74" i="9"/>
  <c r="AH74" i="9"/>
  <c r="AF84" i="9"/>
  <c r="AH84" i="9"/>
  <c r="AF90" i="9"/>
  <c r="AH90" i="9"/>
  <c r="G109" i="9"/>
  <c r="AD24" i="9"/>
  <c r="AF24" i="9"/>
  <c r="AH24" i="9"/>
  <c r="AF14" i="9"/>
  <c r="AH14" i="9"/>
  <c r="AF15" i="9"/>
  <c r="AH15" i="9"/>
  <c r="AF21" i="9"/>
  <c r="AH21" i="9"/>
  <c r="AF7" i="9"/>
  <c r="AH7" i="9"/>
  <c r="AF12" i="9"/>
  <c r="AH12" i="9"/>
  <c r="AF18" i="9"/>
  <c r="AH18" i="9"/>
  <c r="AD104" i="9"/>
  <c r="AD105" i="9"/>
  <c r="AF105" i="9"/>
  <c r="AH105" i="9"/>
  <c r="AF9" i="9"/>
  <c r="AH9" i="9"/>
  <c r="AF28" i="9"/>
  <c r="AH28" i="9"/>
  <c r="AD109" i="9"/>
  <c r="AF109" i="9"/>
  <c r="AH109" i="9"/>
  <c r="AE114" i="9"/>
  <c r="AD107" i="9"/>
  <c r="AC6" i="9"/>
  <c r="AB104" i="9"/>
  <c r="AC11" i="9"/>
  <c r="AB117" i="9"/>
  <c r="AD38" i="9"/>
  <c r="N107" i="9"/>
  <c r="AC45" i="9"/>
  <c r="AE111" i="9"/>
  <c r="AF111" i="9"/>
  <c r="AH111" i="9"/>
  <c r="AE49" i="9"/>
  <c r="AF55" i="9"/>
  <c r="AH55" i="9"/>
  <c r="Y91" i="9"/>
  <c r="AB29" i="9"/>
  <c r="AB100" i="9"/>
  <c r="AC7" i="9"/>
  <c r="AC101" i="9"/>
  <c r="AA9" i="9"/>
  <c r="AF10" i="9"/>
  <c r="AH10" i="9"/>
  <c r="C29" i="9"/>
  <c r="Y29" i="9"/>
  <c r="AF37" i="9"/>
  <c r="L100" i="9"/>
  <c r="L60" i="9"/>
  <c r="AE38" i="9"/>
  <c r="AC38" i="9"/>
  <c r="AF47" i="9"/>
  <c r="AH47" i="9"/>
  <c r="G49" i="9"/>
  <c r="AD53" i="9"/>
  <c r="G53" i="9"/>
  <c r="J117" i="9"/>
  <c r="AC55" i="9"/>
  <c r="G57" i="9"/>
  <c r="AD57" i="9"/>
  <c r="AC58" i="9"/>
  <c r="AG60" i="9"/>
  <c r="I122" i="9"/>
  <c r="AE101" i="9"/>
  <c r="AH6" i="9"/>
  <c r="G26" i="9"/>
  <c r="AC28" i="9"/>
  <c r="AB121" i="9"/>
  <c r="AC121" i="9"/>
  <c r="Y60" i="9"/>
  <c r="E39" i="9"/>
  <c r="G39" i="9"/>
  <c r="AD45" i="9"/>
  <c r="AE119" i="9"/>
  <c r="AE57" i="9"/>
  <c r="AD91" i="9"/>
  <c r="AF68" i="9"/>
  <c r="AE29" i="9"/>
  <c r="AB109" i="9"/>
  <c r="AC111" i="9"/>
  <c r="AA21" i="9"/>
  <c r="AF22" i="9"/>
  <c r="AH22" i="9"/>
  <c r="AA26" i="9"/>
  <c r="AD26" i="9"/>
  <c r="AF26" i="9"/>
  <c r="AH26" i="9"/>
  <c r="AF27" i="9"/>
  <c r="AH27" i="9"/>
  <c r="E29" i="9"/>
  <c r="G29" i="9"/>
  <c r="C60" i="9"/>
  <c r="AC39" i="9"/>
  <c r="AD102" i="9"/>
  <c r="AF102" i="9"/>
  <c r="AH102" i="9"/>
  <c r="L104" i="9"/>
  <c r="L122" i="9"/>
  <c r="AE42" i="9"/>
  <c r="AC42" i="9"/>
  <c r="AD52" i="9"/>
  <c r="AF52" i="9"/>
  <c r="AH52" i="9"/>
  <c r="G52" i="9"/>
  <c r="N60" i="9"/>
  <c r="AE91" i="9"/>
  <c r="AD99" i="9"/>
  <c r="AD42" i="9"/>
  <c r="AD108" i="9"/>
  <c r="AF108" i="9"/>
  <c r="AH108" i="9"/>
  <c r="G108" i="9"/>
  <c r="AD49" i="9"/>
  <c r="AE55" i="9"/>
  <c r="G58" i="9"/>
  <c r="AD121" i="9"/>
  <c r="AF121" i="9"/>
  <c r="AH121" i="9"/>
  <c r="G121" i="9"/>
  <c r="Z91" i="9"/>
  <c r="K122" i="9"/>
  <c r="O122" i="9"/>
  <c r="S122" i="9"/>
  <c r="W122" i="9"/>
  <c r="AG122" i="9"/>
  <c r="R122" i="9"/>
  <c r="AC49" i="9"/>
  <c r="AC57" i="9"/>
  <c r="AF58" i="9"/>
  <c r="AH58" i="9"/>
  <c r="F122" i="9"/>
  <c r="AE100" i="9"/>
  <c r="J122" i="9"/>
  <c r="E91" i="9"/>
  <c r="G91" i="9"/>
  <c r="P122" i="9"/>
  <c r="T122" i="9"/>
  <c r="X122" i="9"/>
  <c r="AD103" i="9"/>
  <c r="G103" i="9"/>
  <c r="AC105" i="9"/>
  <c r="AE103" i="9"/>
  <c r="AC24" i="9"/>
  <c r="AC12" i="9"/>
  <c r="AC16" i="9"/>
  <c r="AC8" i="9"/>
  <c r="AA115" i="9"/>
  <c r="AC115" i="9"/>
  <c r="AC9" i="9"/>
  <c r="AA102" i="9"/>
  <c r="AC102" i="9"/>
  <c r="AC27" i="9"/>
  <c r="AA120" i="9"/>
  <c r="AC14" i="9"/>
  <c r="AA107" i="9"/>
  <c r="AC26" i="9"/>
  <c r="AA119" i="9"/>
  <c r="AC119" i="9"/>
  <c r="AC21" i="9"/>
  <c r="AA114" i="9"/>
  <c r="AC114" i="9"/>
  <c r="E60" i="9"/>
  <c r="G60" i="9"/>
  <c r="G111" i="9"/>
  <c r="C122" i="9"/>
  <c r="AD29" i="9"/>
  <c r="AF103" i="9"/>
  <c r="AH103" i="9"/>
  <c r="AD120" i="9"/>
  <c r="AF120" i="9"/>
  <c r="AH120" i="9"/>
  <c r="G120" i="9"/>
  <c r="AD114" i="9"/>
  <c r="AF114" i="9"/>
  <c r="AH114" i="9"/>
  <c r="G114" i="9"/>
  <c r="AD60" i="9"/>
  <c r="AC100" i="9"/>
  <c r="AD115" i="9"/>
  <c r="AC109" i="9"/>
  <c r="D60" i="9"/>
  <c r="AE45" i="9"/>
  <c r="AE60" i="9"/>
  <c r="N122" i="9"/>
  <c r="AF38" i="9"/>
  <c r="AH38" i="9"/>
  <c r="AE104" i="9"/>
  <c r="AF104" i="9"/>
  <c r="AH104" i="9"/>
  <c r="AE117" i="9"/>
  <c r="AF42" i="9"/>
  <c r="AH42" i="9"/>
  <c r="AC104" i="9"/>
  <c r="AF29" i="9"/>
  <c r="AH29" i="9"/>
  <c r="AF57" i="9"/>
  <c r="AH57" i="9"/>
  <c r="AE115" i="9"/>
  <c r="AE53" i="9"/>
  <c r="AF53" i="9"/>
  <c r="AA91" i="9"/>
  <c r="AC91" i="9"/>
  <c r="AC68" i="9"/>
  <c r="G38" i="9"/>
  <c r="AC117" i="9"/>
  <c r="AC120" i="9"/>
  <c r="G99" i="9"/>
  <c r="AD119" i="9"/>
  <c r="AF119" i="9"/>
  <c r="AH119" i="9"/>
  <c r="G119" i="9"/>
  <c r="AC107" i="9"/>
  <c r="AF99" i="9"/>
  <c r="AH68" i="9"/>
  <c r="AF91" i="9"/>
  <c r="AH91" i="9"/>
  <c r="G101" i="9"/>
  <c r="AD101" i="9"/>
  <c r="AF101" i="9"/>
  <c r="AH101" i="9"/>
  <c r="AB122" i="9"/>
  <c r="AF49" i="9"/>
  <c r="AH49" i="9"/>
  <c r="G45" i="9"/>
  <c r="AA60" i="9"/>
  <c r="AC60" i="9"/>
  <c r="AC37" i="9"/>
  <c r="Y122" i="9"/>
  <c r="Z60" i="9"/>
  <c r="AH37" i="9"/>
  <c r="G117" i="9"/>
  <c r="AD117" i="9"/>
  <c r="AD100" i="9"/>
  <c r="AF100" i="9"/>
  <c r="AH100" i="9"/>
  <c r="G100" i="9"/>
  <c r="AA29" i="9"/>
  <c r="AC29" i="9"/>
  <c r="AF45" i="9"/>
  <c r="AH45" i="9"/>
  <c r="AF117" i="9"/>
  <c r="AH117" i="9"/>
  <c r="AH53" i="9"/>
  <c r="AH99" i="9"/>
  <c r="AE107" i="9"/>
  <c r="AF107" i="9"/>
  <c r="AH107" i="9"/>
  <c r="D122" i="9"/>
  <c r="G107" i="9"/>
  <c r="G115" i="9"/>
  <c r="Z122" i="9"/>
  <c r="AA122" i="9"/>
  <c r="AC122" i="9"/>
  <c r="AC99" i="9"/>
  <c r="AD122" i="9"/>
  <c r="AF115" i="9"/>
  <c r="AH115" i="9"/>
  <c r="AF60" i="9"/>
  <c r="AH60" i="9"/>
  <c r="AE122" i="9"/>
  <c r="E122" i="9"/>
  <c r="G122" i="9"/>
  <c r="AF122" i="9"/>
  <c r="AH122" i="9"/>
  <c r="B37" i="6"/>
  <c r="A37" i="6"/>
  <c r="I113" i="5"/>
  <c r="J113" i="5"/>
  <c r="K113" i="5"/>
  <c r="M113" i="5"/>
  <c r="N113" i="5"/>
  <c r="O113" i="5"/>
  <c r="P113" i="5"/>
  <c r="Q113" i="5"/>
  <c r="R113" i="5"/>
  <c r="S113" i="5"/>
  <c r="T113" i="5"/>
  <c r="U113" i="5"/>
  <c r="V113" i="5"/>
  <c r="W113" i="5"/>
  <c r="I114" i="5"/>
  <c r="J114" i="5"/>
  <c r="K114" i="5"/>
  <c r="L114" i="5"/>
  <c r="M114" i="5"/>
  <c r="N114" i="5"/>
  <c r="O114" i="5"/>
  <c r="P114" i="5"/>
  <c r="Q114" i="5"/>
  <c r="R114" i="5"/>
  <c r="S114" i="5"/>
  <c r="T114" i="5"/>
  <c r="U114" i="5"/>
  <c r="V114" i="5"/>
  <c r="W114" i="5"/>
  <c r="I115" i="5"/>
  <c r="J115" i="5"/>
  <c r="K115" i="5"/>
  <c r="M115" i="5"/>
  <c r="N115" i="5"/>
  <c r="O115" i="5"/>
  <c r="P115" i="5"/>
  <c r="Q115" i="5"/>
  <c r="R115" i="5"/>
  <c r="S115" i="5"/>
  <c r="T115" i="5"/>
  <c r="U115" i="5"/>
  <c r="V115" i="5"/>
  <c r="W115" i="5"/>
  <c r="I116" i="5"/>
  <c r="J116" i="5"/>
  <c r="K116" i="5"/>
  <c r="L116" i="5"/>
  <c r="M116" i="5"/>
  <c r="N116" i="5"/>
  <c r="O116" i="5"/>
  <c r="P116" i="5"/>
  <c r="Q116" i="5"/>
  <c r="R116" i="5"/>
  <c r="S116" i="5"/>
  <c r="T116" i="5"/>
  <c r="U116" i="5"/>
  <c r="V116" i="5"/>
  <c r="W116" i="5"/>
  <c r="I117" i="5"/>
  <c r="J117" i="5"/>
  <c r="K117" i="5"/>
  <c r="M117" i="5"/>
  <c r="N117" i="5"/>
  <c r="O117" i="5"/>
  <c r="P117" i="5"/>
  <c r="Q117" i="5"/>
  <c r="R117" i="5"/>
  <c r="S117" i="5"/>
  <c r="T117" i="5"/>
  <c r="U117" i="5"/>
  <c r="V117" i="5"/>
  <c r="W117" i="5"/>
  <c r="I118" i="5"/>
  <c r="J118" i="5"/>
  <c r="K118" i="5"/>
  <c r="L118" i="5"/>
  <c r="M118" i="5"/>
  <c r="N118" i="5"/>
  <c r="O118" i="5"/>
  <c r="P118" i="5"/>
  <c r="Q118" i="5"/>
  <c r="R118" i="5"/>
  <c r="S118" i="5"/>
  <c r="T118" i="5"/>
  <c r="U118" i="5"/>
  <c r="V118" i="5"/>
  <c r="W118" i="5"/>
  <c r="I121" i="5"/>
  <c r="J121" i="5"/>
  <c r="K121" i="5"/>
  <c r="L121" i="5"/>
  <c r="M121" i="5"/>
  <c r="O121" i="5"/>
  <c r="P121" i="5"/>
  <c r="Q121" i="5"/>
  <c r="R121" i="5"/>
  <c r="S121" i="5"/>
  <c r="T121" i="5"/>
  <c r="U121" i="5"/>
  <c r="V121" i="5"/>
  <c r="W121" i="5"/>
  <c r="I122" i="5"/>
  <c r="J122" i="5"/>
  <c r="K122" i="5"/>
  <c r="L122" i="5"/>
  <c r="M122" i="5"/>
  <c r="O122" i="5"/>
  <c r="P122" i="5"/>
  <c r="Q122" i="5"/>
  <c r="R122" i="5"/>
  <c r="S122" i="5"/>
  <c r="T122" i="5"/>
  <c r="U122" i="5"/>
  <c r="V122" i="5"/>
  <c r="W122" i="5"/>
  <c r="I123" i="5"/>
  <c r="J123" i="5"/>
  <c r="K123" i="5"/>
  <c r="L123" i="5"/>
  <c r="M123" i="5"/>
  <c r="N123" i="5"/>
  <c r="O123" i="5"/>
  <c r="P123" i="5"/>
  <c r="Q123" i="5"/>
  <c r="R123" i="5"/>
  <c r="S123" i="5"/>
  <c r="T123" i="5"/>
  <c r="U123" i="5"/>
  <c r="V123" i="5"/>
  <c r="W123" i="5"/>
  <c r="I125" i="5"/>
  <c r="K125" i="5"/>
  <c r="L125" i="5"/>
  <c r="M125" i="5"/>
  <c r="N125" i="5"/>
  <c r="O125" i="5"/>
  <c r="P125" i="5"/>
  <c r="Q125" i="5"/>
  <c r="R125" i="5"/>
  <c r="S125" i="5"/>
  <c r="T125" i="5"/>
  <c r="U125" i="5"/>
  <c r="V125" i="5"/>
  <c r="W125" i="5"/>
  <c r="I129" i="5"/>
  <c r="J129" i="5"/>
  <c r="K129" i="5"/>
  <c r="L129" i="5"/>
  <c r="M129" i="5"/>
  <c r="N129" i="5"/>
  <c r="O129" i="5"/>
  <c r="P129" i="5"/>
  <c r="Q129" i="5"/>
  <c r="R129" i="5"/>
  <c r="S129" i="5"/>
  <c r="T129" i="5"/>
  <c r="U129" i="5"/>
  <c r="V129" i="5"/>
  <c r="W129" i="5"/>
  <c r="I130" i="5"/>
  <c r="J130" i="5"/>
  <c r="K130" i="5"/>
  <c r="L130" i="5"/>
  <c r="M130" i="5"/>
  <c r="N130" i="5"/>
  <c r="O130" i="5"/>
  <c r="P130" i="5"/>
  <c r="Q130" i="5"/>
  <c r="R130" i="5"/>
  <c r="S130" i="5"/>
  <c r="T130" i="5"/>
  <c r="U130" i="5"/>
  <c r="V130" i="5"/>
  <c r="W130" i="5"/>
  <c r="I133" i="5"/>
  <c r="K133" i="5"/>
  <c r="L133" i="5"/>
  <c r="M133" i="5"/>
  <c r="N133" i="5"/>
  <c r="O133" i="5"/>
  <c r="P133" i="5"/>
  <c r="Q133" i="5"/>
  <c r="R133" i="5"/>
  <c r="S133" i="5"/>
  <c r="T133" i="5"/>
  <c r="U133" i="5"/>
  <c r="V133" i="5"/>
  <c r="W133" i="5"/>
  <c r="I135" i="5"/>
  <c r="J135" i="5"/>
  <c r="K135" i="5"/>
  <c r="L135" i="5"/>
  <c r="M135" i="5"/>
  <c r="N135" i="5"/>
  <c r="O135" i="5"/>
  <c r="P135" i="5"/>
  <c r="Q135" i="5"/>
  <c r="R135" i="5"/>
  <c r="S135" i="5"/>
  <c r="T135" i="5"/>
  <c r="U135" i="5"/>
  <c r="V135" i="5"/>
  <c r="W135" i="5"/>
  <c r="I136" i="5"/>
  <c r="J136" i="5"/>
  <c r="K136" i="5"/>
  <c r="L136" i="5"/>
  <c r="M136" i="5"/>
  <c r="N136" i="5"/>
  <c r="O136" i="5"/>
  <c r="P136" i="5"/>
  <c r="Q136" i="5"/>
  <c r="R136" i="5"/>
  <c r="S136" i="5"/>
  <c r="T136" i="5"/>
  <c r="U136" i="5"/>
  <c r="V136" i="5"/>
  <c r="W136" i="5"/>
  <c r="K112" i="5"/>
  <c r="L112" i="5"/>
  <c r="M112" i="5"/>
  <c r="N112" i="5"/>
  <c r="O112" i="5"/>
  <c r="P112" i="5"/>
  <c r="Q112" i="5"/>
  <c r="R112" i="5"/>
  <c r="S112" i="5"/>
  <c r="T112" i="5"/>
  <c r="U112" i="5"/>
  <c r="V112" i="5"/>
  <c r="W112" i="5"/>
  <c r="J112" i="5"/>
  <c r="I112" i="5"/>
  <c r="O138" i="5"/>
  <c r="T138" i="5"/>
  <c r="P138" i="5"/>
  <c r="V138" i="5"/>
  <c r="U138" i="5"/>
  <c r="Q138" i="5"/>
  <c r="M138" i="5"/>
  <c r="G115" i="5"/>
  <c r="G116" i="5"/>
  <c r="W138" i="5"/>
  <c r="S138" i="5"/>
  <c r="R138" i="5"/>
  <c r="G123" i="5"/>
  <c r="G117" i="5"/>
  <c r="G113" i="5"/>
  <c r="G112" i="5"/>
  <c r="G129" i="5"/>
  <c r="G118" i="5"/>
  <c r="G114" i="5"/>
  <c r="G136" i="5"/>
  <c r="K138" i="5"/>
  <c r="I138" i="5"/>
  <c r="F31" i="5"/>
  <c r="X102" i="5"/>
  <c r="W102" i="5"/>
  <c r="V102" i="5"/>
  <c r="U102" i="5"/>
  <c r="T102" i="5"/>
  <c r="S102" i="5"/>
  <c r="R102" i="5"/>
  <c r="Q102" i="5"/>
  <c r="P102" i="5"/>
  <c r="O102" i="5"/>
  <c r="N102" i="5"/>
  <c r="M102" i="5"/>
  <c r="L102" i="5"/>
  <c r="K102" i="5"/>
  <c r="J102" i="5"/>
  <c r="I102" i="5"/>
  <c r="T67" i="5"/>
  <c r="S67" i="5"/>
  <c r="R67" i="5"/>
  <c r="Q67" i="5"/>
  <c r="P67" i="5"/>
  <c r="O67" i="5"/>
  <c r="M67" i="5"/>
  <c r="K67" i="5"/>
  <c r="I67" i="5"/>
  <c r="J63" i="5"/>
  <c r="J55" i="5"/>
  <c r="J125" i="5"/>
  <c r="N52" i="5"/>
  <c r="N51" i="5"/>
  <c r="N121" i="5"/>
  <c r="L47" i="5"/>
  <c r="L45" i="5"/>
  <c r="L43" i="5"/>
  <c r="X31" i="5"/>
  <c r="W31" i="5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D31" i="5"/>
  <c r="AE30" i="5"/>
  <c r="AD30" i="5"/>
  <c r="E30" i="5"/>
  <c r="G30" i="5"/>
  <c r="AE29" i="5"/>
  <c r="AE27" i="5"/>
  <c r="AD27" i="5"/>
  <c r="AE24" i="5"/>
  <c r="AD24" i="5"/>
  <c r="E24" i="5"/>
  <c r="G24" i="5"/>
  <c r="AE23" i="5"/>
  <c r="AD23" i="5"/>
  <c r="E23" i="5"/>
  <c r="G23" i="5"/>
  <c r="AE19" i="5"/>
  <c r="AD19" i="5"/>
  <c r="E19" i="5"/>
  <c r="G19" i="5"/>
  <c r="AE17" i="5"/>
  <c r="AD17" i="5"/>
  <c r="E17" i="5"/>
  <c r="G17" i="5"/>
  <c r="E16" i="5"/>
  <c r="G16" i="5"/>
  <c r="E15" i="5"/>
  <c r="G15" i="5"/>
  <c r="AE12" i="5"/>
  <c r="AD12" i="5"/>
  <c r="E12" i="5"/>
  <c r="G12" i="5"/>
  <c r="AE11" i="5"/>
  <c r="AD11" i="5"/>
  <c r="E11" i="5"/>
  <c r="G11" i="5"/>
  <c r="AE10" i="5"/>
  <c r="AD10" i="5"/>
  <c r="E10" i="5"/>
  <c r="G10" i="5"/>
  <c r="AE9" i="5"/>
  <c r="AD9" i="5"/>
  <c r="E9" i="5"/>
  <c r="G9" i="5"/>
  <c r="AE8" i="5"/>
  <c r="AD8" i="5"/>
  <c r="E8" i="5"/>
  <c r="G8" i="5"/>
  <c r="AE7" i="5"/>
  <c r="AD7" i="5"/>
  <c r="E7" i="5"/>
  <c r="G7" i="5"/>
  <c r="AE6" i="5"/>
  <c r="AD6" i="5"/>
  <c r="E6" i="5"/>
  <c r="G6" i="5"/>
  <c r="AA15" i="5"/>
  <c r="AC15" i="5"/>
  <c r="AE15" i="5"/>
  <c r="AE16" i="5"/>
  <c r="AD29" i="5"/>
  <c r="AF24" i="5"/>
  <c r="AH24" i="5"/>
  <c r="AA9" i="5"/>
  <c r="AC9" i="5"/>
  <c r="AF30" i="5"/>
  <c r="AH30" i="5"/>
  <c r="AF10" i="5"/>
  <c r="AH10" i="5"/>
  <c r="AF12" i="5"/>
  <c r="AH12" i="5"/>
  <c r="AA7" i="5"/>
  <c r="AC7" i="5"/>
  <c r="AA16" i="5"/>
  <c r="AC16" i="5"/>
  <c r="AA17" i="5"/>
  <c r="AC17" i="5"/>
  <c r="AF19" i="5"/>
  <c r="AH19" i="5"/>
  <c r="AH66" i="5"/>
  <c r="AG31" i="5"/>
  <c r="AH59" i="5"/>
  <c r="AF8" i="5"/>
  <c r="AH8" i="5"/>
  <c r="G122" i="5"/>
  <c r="L117" i="5"/>
  <c r="L115" i="5"/>
  <c r="L67" i="5"/>
  <c r="L113" i="5"/>
  <c r="J133" i="5"/>
  <c r="J138" i="5"/>
  <c r="AH60" i="5"/>
  <c r="G125" i="5"/>
  <c r="N122" i="5"/>
  <c r="N138" i="5"/>
  <c r="AF11" i="5"/>
  <c r="AH11" i="5"/>
  <c r="AF6" i="5"/>
  <c r="AH6" i="5"/>
  <c r="AA10" i="5"/>
  <c r="AC10" i="5"/>
  <c r="AA11" i="5"/>
  <c r="AC11" i="5"/>
  <c r="AF17" i="5"/>
  <c r="AH17" i="5"/>
  <c r="AA23" i="5"/>
  <c r="AC23" i="5"/>
  <c r="AA30" i="5"/>
  <c r="AC30" i="5"/>
  <c r="AF7" i="5"/>
  <c r="AH7" i="5"/>
  <c r="AA24" i="5"/>
  <c r="AC24" i="5"/>
  <c r="Z31" i="5"/>
  <c r="AH48" i="5"/>
  <c r="AH46" i="5"/>
  <c r="J67" i="5"/>
  <c r="AH51" i="5"/>
  <c r="AC78" i="5"/>
  <c r="AC80" i="5"/>
  <c r="AC82" i="5"/>
  <c r="AC79" i="5"/>
  <c r="AC81" i="5"/>
  <c r="AC83" i="5"/>
  <c r="AC86" i="5"/>
  <c r="AC89" i="5"/>
  <c r="AC97" i="5"/>
  <c r="AC91" i="5"/>
  <c r="AC87" i="5"/>
  <c r="AC90" i="5"/>
  <c r="AC100" i="5"/>
  <c r="AC92" i="5"/>
  <c r="AH44" i="5"/>
  <c r="AH53" i="5"/>
  <c r="N67" i="5"/>
  <c r="AA27" i="5"/>
  <c r="E29" i="5"/>
  <c r="G29" i="5"/>
  <c r="Y31" i="5"/>
  <c r="AA29" i="5"/>
  <c r="AC29" i="5"/>
  <c r="AA8" i="5"/>
  <c r="AC8" i="5"/>
  <c r="AF9" i="5"/>
  <c r="AH9" i="5"/>
  <c r="AA12" i="5"/>
  <c r="AC12" i="5"/>
  <c r="AF15" i="5"/>
  <c r="AH15" i="5"/>
  <c r="AA19" i="5"/>
  <c r="AC19" i="5"/>
  <c r="AF23" i="5"/>
  <c r="AH23" i="5"/>
  <c r="C31" i="5"/>
  <c r="AF27" i="5"/>
  <c r="AH27" i="5"/>
  <c r="AA6" i="5"/>
  <c r="E27" i="5"/>
  <c r="G27" i="5"/>
  <c r="AE31" i="5"/>
  <c r="AH123" i="5"/>
  <c r="AH122" i="5"/>
  <c r="AC135" i="5"/>
  <c r="AH136" i="5"/>
  <c r="AH117" i="5"/>
  <c r="AH125" i="5"/>
  <c r="AH129" i="5"/>
  <c r="AH113" i="5"/>
  <c r="AH116" i="5"/>
  <c r="AC112" i="5"/>
  <c r="AH115" i="5"/>
  <c r="AC118" i="5"/>
  <c r="AC114" i="5"/>
  <c r="AH118" i="5"/>
  <c r="AF16" i="5"/>
  <c r="AH16" i="5"/>
  <c r="AC116" i="5"/>
  <c r="AC125" i="5"/>
  <c r="AC136" i="5"/>
  <c r="AF29" i="5"/>
  <c r="AH29" i="5"/>
  <c r="AC129" i="5"/>
  <c r="AH114" i="5"/>
  <c r="AC123" i="5"/>
  <c r="AC27" i="5"/>
  <c r="AH42" i="5"/>
  <c r="AB31" i="5"/>
  <c r="AD31" i="5"/>
  <c r="AC77" i="5"/>
  <c r="AH45" i="5"/>
  <c r="AH121" i="5"/>
  <c r="AH55" i="5"/>
  <c r="AH52" i="5"/>
  <c r="AC117" i="5"/>
  <c r="AC115" i="5"/>
  <c r="AC113" i="5"/>
  <c r="L138" i="5"/>
  <c r="G135" i="5"/>
  <c r="G121" i="5"/>
  <c r="AC122" i="5"/>
  <c r="E31" i="5"/>
  <c r="G31" i="5"/>
  <c r="AA31" i="5"/>
  <c r="AC6" i="5"/>
  <c r="AF31" i="5"/>
  <c r="AH31" i="5"/>
  <c r="AH135" i="5"/>
  <c r="AC31" i="5"/>
  <c r="AC133" i="5"/>
  <c r="AH43" i="5"/>
  <c r="AH47" i="5"/>
  <c r="AH65" i="5"/>
  <c r="AC121" i="5"/>
  <c r="AH112" i="5"/>
  <c r="G133" i="5"/>
  <c r="AH63" i="5"/>
  <c r="C9" i="2"/>
  <c r="B4" i="2"/>
  <c r="AF100" i="5" l="1"/>
  <c r="AH100" i="5" s="1"/>
  <c r="AE102" i="5"/>
  <c r="AF98" i="5"/>
  <c r="AH98" i="5" s="1"/>
  <c r="AE130" i="5"/>
  <c r="AD130" i="5"/>
  <c r="Y138" i="5"/>
  <c r="AA102" i="5"/>
  <c r="AC102" i="5" s="1"/>
  <c r="AF130" i="5"/>
  <c r="AH130" i="5" s="1"/>
  <c r="AF97" i="5"/>
  <c r="AH97" i="5" s="1"/>
  <c r="E138" i="5"/>
  <c r="G138" i="5" s="1"/>
  <c r="AA127" i="5"/>
  <c r="AC127" i="5" s="1"/>
  <c r="AF95" i="5"/>
  <c r="AH95" i="5" s="1"/>
  <c r="Z138" i="5"/>
  <c r="AC95" i="5"/>
  <c r="AD127" i="5"/>
  <c r="AF127" i="5"/>
  <c r="AH127" i="5" s="1"/>
  <c r="AE138" i="5"/>
  <c r="G127" i="5"/>
  <c r="AF94" i="5"/>
  <c r="AH94" i="5" s="1"/>
  <c r="AD126" i="5"/>
  <c r="AD102" i="5"/>
  <c r="AA126" i="5"/>
  <c r="AF102" i="5" l="1"/>
  <c r="AH102" i="5" s="1"/>
  <c r="AF126" i="5"/>
  <c r="AD138" i="5"/>
  <c r="AC126" i="5"/>
  <c r="AA138" i="5"/>
  <c r="AC138" i="5" s="1"/>
  <c r="AF138" i="5" l="1"/>
  <c r="AH138" i="5" s="1"/>
  <c r="AH126" i="5"/>
</calcChain>
</file>

<file path=xl/comments1.xml><?xml version="1.0" encoding="utf-8"?>
<comments xmlns="http://schemas.openxmlformats.org/spreadsheetml/2006/main">
  <authors>
    <author>Pirovano, M. (Michel) (ICT_ICT)</author>
    <author>Scholtes, L.J.N. (Leo) (FBS_FA)</author>
    <author>Pirovano, M. (Michel) (ICT_CIOO)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geannuleerd. Het overgebleven budget van 363 uur is overgeheveld naar programmamanagement.</t>
        </r>
      </text>
    </comment>
    <comment ref="B30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opgenomen binnen het programma. Het budget is gelijk gesteld aan de actuals.</t>
        </r>
      </text>
    </comment>
    <comment ref="D97" authorId="1" shapeId="0">
      <text>
        <r>
          <rPr>
            <b/>
            <sz val="9"/>
            <color indexed="81"/>
            <rFont val="Tahoma"/>
            <family val="2"/>
          </rPr>
          <t>Scholtes, L.J.N. (Leo) (FBS_FA):</t>
        </r>
        <r>
          <rPr>
            <sz val="9"/>
            <color indexed="81"/>
            <rFont val="Tahoma"/>
            <family val="2"/>
          </rPr>
          <t xml:space="preserve">
3100 uur (PM'er en IAM consultants) naar business geplaatst in overleg met Hans dijkstra en Peter Timmer
</t>
        </r>
      </text>
    </comment>
    <comment ref="Z97" authorId="1" shapeId="0">
      <text>
        <r>
          <rPr>
            <b/>
            <sz val="9"/>
            <color indexed="81"/>
            <rFont val="Tahoma"/>
            <family val="2"/>
          </rPr>
          <t>Scholtes, L.J.N. (Leo) (FBS_FA):</t>
        </r>
        <r>
          <rPr>
            <sz val="9"/>
            <color indexed="81"/>
            <rFont val="Tahoma"/>
            <family val="2"/>
          </rPr>
          <t xml:space="preserve">
3100 erbij vanuit ICTuren ivm wijziging inzicht omtrent rol PM'er en IAM consultants </t>
        </r>
      </text>
    </comment>
    <comment ref="D100" authorId="2" shapeId="0">
      <text>
        <r>
          <rPr>
            <b/>
            <sz val="9"/>
            <color indexed="81"/>
            <rFont val="Tahoma"/>
            <family val="2"/>
          </rPr>
          <t>Pirovano, M. (Michel) (ICT_CIOO):</t>
        </r>
        <r>
          <rPr>
            <sz val="9"/>
            <color indexed="81"/>
            <rFont val="Tahoma"/>
            <family val="2"/>
          </rPr>
          <t xml:space="preserve">
PMO = 700 uur
Reservering = 872 uur</t>
        </r>
      </text>
    </comment>
    <comment ref="Z100" authorId="2" shapeId="0">
      <text>
        <r>
          <rPr>
            <b/>
            <sz val="9"/>
            <color indexed="81"/>
            <rFont val="Tahoma"/>
            <family val="2"/>
          </rPr>
          <t>Pirovano, M. (Michel) (ICT_CIOO):</t>
        </r>
        <r>
          <rPr>
            <sz val="9"/>
            <color indexed="81"/>
            <rFont val="Tahoma"/>
            <family val="2"/>
          </rPr>
          <t xml:space="preserve">
Reservering:
- Leo 36*39= 1404 uur
- John 36*26= 936 uur
- Erik 36*13= 468 uur</t>
        </r>
      </text>
    </comment>
    <comment ref="B114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geannuleerd. Het overgebleven budget van 363 uur is overgeheveld naar programmamanagement.</t>
        </r>
      </text>
    </comment>
    <comment ref="B136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opgenomen binnen het programma. Het budget is gelijk gesteld aan de actuals.</t>
        </r>
      </text>
    </comment>
  </commentList>
</comments>
</file>

<file path=xl/comments2.xml><?xml version="1.0" encoding="utf-8"?>
<comments xmlns="http://schemas.openxmlformats.org/spreadsheetml/2006/main">
  <authors>
    <author>Pirovano, M. (Michel) (ICT_ICT)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geannuleerd. Het overgebleven budget van 363 uur is overgeheveld naar programmamanagement.</t>
        </r>
      </text>
    </comment>
    <comment ref="B27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opgenomen binnen het programma. Het budget is gelijk gesteld aan de actuals.</t>
        </r>
      </text>
    </comment>
    <comment ref="D55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PMO</t>
        </r>
      </text>
    </comment>
    <comment ref="B101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geannuleerd. Het overgebleven budget van 363 uur is overgeheveld naar programmamanagement.</t>
        </r>
      </text>
    </comment>
    <comment ref="B120" authorId="0" shapeId="0">
      <text>
        <r>
          <rPr>
            <b/>
            <sz val="9"/>
            <color indexed="81"/>
            <rFont val="Tahoma"/>
            <family val="2"/>
          </rPr>
          <t>Pirovano, M. (Michel) (ICT_ICT):</t>
        </r>
        <r>
          <rPr>
            <sz val="9"/>
            <color indexed="81"/>
            <rFont val="Tahoma"/>
            <family val="2"/>
          </rPr>
          <t xml:space="preserve">
Dit project is opgenomen binnen het programma. Het budget is gelijk gesteld aan de actuals.</t>
        </r>
      </text>
    </comment>
  </commentList>
</comments>
</file>

<file path=xl/sharedStrings.xml><?xml version="1.0" encoding="utf-8"?>
<sst xmlns="http://schemas.openxmlformats.org/spreadsheetml/2006/main" count="1287" uniqueCount="152">
  <si>
    <t>DNB1638</t>
  </si>
  <si>
    <t>Programma Best In Class Informatiebeveiliging</t>
  </si>
  <si>
    <t>Project</t>
  </si>
  <si>
    <t>Omschrijving</t>
  </si>
  <si>
    <t>EAC</t>
  </si>
  <si>
    <t>DNB1453</t>
  </si>
  <si>
    <t>DNB1595</t>
  </si>
  <si>
    <t>DNB1727</t>
  </si>
  <si>
    <t>BIC - Implementatie CDC</t>
  </si>
  <si>
    <t>DNB1775</t>
  </si>
  <si>
    <t>DNB1776</t>
  </si>
  <si>
    <t>DNB1769</t>
  </si>
  <si>
    <t>BIC - Bewustwording nieuwe medewerkers en inhuurkrachten</t>
  </si>
  <si>
    <t>DNB1770</t>
  </si>
  <si>
    <t>BIC - E-Learning</t>
  </si>
  <si>
    <t>DNB1771</t>
  </si>
  <si>
    <t>DNB1779</t>
  </si>
  <si>
    <t>BIC - Key management (KEMA)</t>
  </si>
  <si>
    <t>DNB1772</t>
  </si>
  <si>
    <t>BIC - Ontwikkelmodel voor managers (omgang met vertrouwelijke informatie)</t>
  </si>
  <si>
    <t>DNB1777</t>
  </si>
  <si>
    <t>BIC - Renovatie Data Classificatie schema DNB (ReDaC)</t>
  </si>
  <si>
    <t>DNB1778</t>
  </si>
  <si>
    <t>BIC - Renovatie Informatie Beveiligings Policies&amp;procedures (RIBPP)</t>
  </si>
  <si>
    <t>DNB1781</t>
  </si>
  <si>
    <t>BIC - Supplier monitoring (SuMo)</t>
  </si>
  <si>
    <t>DNB1773</t>
  </si>
  <si>
    <t>BIC - Training van de directie en divisiedirecteuren</t>
  </si>
  <si>
    <t>DNB1774</t>
  </si>
  <si>
    <t>BIC - Training voor managers</t>
  </si>
  <si>
    <t>DNB1780</t>
  </si>
  <si>
    <t>BIC - User Access Control (USACO)</t>
  </si>
  <si>
    <t>Budget</t>
  </si>
  <si>
    <t>Security Monitoring</t>
  </si>
  <si>
    <t>IB Policies en procedures</t>
  </si>
  <si>
    <t>Identity and Access Management</t>
  </si>
  <si>
    <t>Programmamanagement</t>
  </si>
  <si>
    <t>Cultuur Ethiek &amp; Gedrag</t>
  </si>
  <si>
    <t>Data classificatie</t>
  </si>
  <si>
    <t>Actuals</t>
  </si>
  <si>
    <t>ETC</t>
  </si>
  <si>
    <t>RPM</t>
  </si>
  <si>
    <t>C&amp;I</t>
  </si>
  <si>
    <t>ID</t>
  </si>
  <si>
    <t>Communicatie</t>
  </si>
  <si>
    <t>Repro</t>
  </si>
  <si>
    <t>Bvtr</t>
  </si>
  <si>
    <t>Overig</t>
  </si>
  <si>
    <t>CEG metingen</t>
  </si>
  <si>
    <t>Totaal</t>
  </si>
  <si>
    <t>P&amp;O</t>
  </si>
  <si>
    <t>DNB1812</t>
  </si>
  <si>
    <t>Delta</t>
  </si>
  <si>
    <r>
      <t>BIC - Informeren en communiceren (</t>
    </r>
    <r>
      <rPr>
        <sz val="11"/>
        <color rgb="FFFF0000"/>
        <rFont val="Calibri"/>
        <family val="2"/>
        <scheme val="minor"/>
      </rPr>
      <t>project is komen te vervallen)</t>
    </r>
  </si>
  <si>
    <r>
      <t xml:space="preserve">BIC - Informeren en communiceren </t>
    </r>
    <r>
      <rPr>
        <sz val="11"/>
        <color rgb="FFFF0000"/>
        <rFont val="Calibri"/>
        <family val="2"/>
        <scheme val="minor"/>
      </rPr>
      <t>(project is komen te vervallen)</t>
    </r>
  </si>
  <si>
    <t xml:space="preserve">Programmamanagement </t>
  </si>
  <si>
    <t>Budget ICT (uren)</t>
  </si>
  <si>
    <t>Budget Business (uren)</t>
  </si>
  <si>
    <t>USACO (overige fasen)</t>
  </si>
  <si>
    <t>USACO (fase 1 &amp; 2)</t>
  </si>
  <si>
    <t>CDC</t>
  </si>
  <si>
    <t>PMP (2015/176488)</t>
  </si>
  <si>
    <t>Project charter (2015/771178)</t>
  </si>
  <si>
    <t>Bron (TRIM ID)</t>
  </si>
  <si>
    <t>E-learning</t>
  </si>
  <si>
    <t>Project charter (2015/309800)</t>
  </si>
  <si>
    <t>Ontwikkelingsmodel</t>
  </si>
  <si>
    <t>Project charter (2015/332833)</t>
  </si>
  <si>
    <t>Training voor managers</t>
  </si>
  <si>
    <t>Project charter (2015/318662)</t>
  </si>
  <si>
    <t>ReDaC</t>
  </si>
  <si>
    <t>RIBPP 2015</t>
  </si>
  <si>
    <t>RIBPP 2016</t>
  </si>
  <si>
    <t>Project charter (2015/667227)</t>
  </si>
  <si>
    <r>
      <t>SIEM selectie en implementatie 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</si>
  <si>
    <t>IDD fase 1 &amp; 2</t>
  </si>
  <si>
    <t>IDD fase (overig)</t>
  </si>
  <si>
    <t>Project charter (2015/830315)</t>
  </si>
  <si>
    <t>IDA fase 1 &amp; 2</t>
  </si>
  <si>
    <t>IDA fase (overig)</t>
  </si>
  <si>
    <t>Project charter (2015/830325)</t>
  </si>
  <si>
    <t>charter?</t>
  </si>
  <si>
    <t>BIC - Assesment en implementatie DNB applicaties (IDA)</t>
  </si>
  <si>
    <t>BIC - Assessment en implementatie Dataclassificatie DNB Documenten (IDD)</t>
  </si>
  <si>
    <t>ICT (uren)</t>
  </si>
  <si>
    <t>Business (uren)</t>
  </si>
  <si>
    <t>Totaal (uren)</t>
  </si>
  <si>
    <t>Jan</t>
  </si>
  <si>
    <t>Feb</t>
  </si>
  <si>
    <t>Mrt</t>
  </si>
  <si>
    <t>Apr</t>
  </si>
  <si>
    <t>Mei</t>
  </si>
  <si>
    <t>Jun</t>
  </si>
  <si>
    <t>Jul</t>
  </si>
  <si>
    <t>Aug</t>
  </si>
  <si>
    <t>Sep</t>
  </si>
  <si>
    <t>Okt</t>
  </si>
  <si>
    <t>Nov</t>
  </si>
  <si>
    <t>Dec</t>
  </si>
  <si>
    <t>Total Usage</t>
  </si>
  <si>
    <t>FBS</t>
  </si>
  <si>
    <t>Burnrate ICT uren (ETC)</t>
  </si>
  <si>
    <t>Burnrate ICT uren (Actuals)</t>
  </si>
  <si>
    <t>Mark Hartogsveld</t>
  </si>
  <si>
    <t>ICT uren</t>
  </si>
  <si>
    <t>Business uren</t>
  </si>
  <si>
    <t>Alleen kolom C, D en E kopieren naar bestand "burnrate (input projectleiders)"</t>
  </si>
  <si>
    <t>BIC - Governance Informatie Beveiliging</t>
  </si>
  <si>
    <t>DNB2277</t>
  </si>
  <si>
    <t>Erik Werson</t>
  </si>
  <si>
    <t>Menno Boerema</t>
  </si>
  <si>
    <r>
      <t>BIC - Renovatie Data Classificatie schema DNB (ReDaC)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</si>
  <si>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t>BIC - Governance Informatie Beveiliging (GIB)</t>
  </si>
  <si>
    <r>
      <t xml:space="preserve">BIC - Informeren en communiceren </t>
    </r>
    <r>
      <rPr>
        <sz val="11"/>
        <rFont val="Calibri"/>
        <family val="2"/>
        <scheme val="minor"/>
      </rPr>
      <t>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</si>
  <si>
    <r>
      <t>BIC - Informeren en communicere</t>
    </r>
    <r>
      <rPr>
        <sz val="11"/>
        <rFont val="Calibri"/>
        <family val="2"/>
        <scheme val="minor"/>
      </rPr>
      <t>n 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</si>
  <si>
    <r>
      <t>BIC - Informeren en communiceren 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</si>
  <si>
    <r>
      <t>BIC - Renovatie Data Classificatie schema DNB (ReDaC) 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</si>
  <si>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Bewustwording nieuwe medewerkers en inhuurkrachten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</si>
  <si>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CEG metingen 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</si>
  <si>
    <t>BIC - Instroom Doorstroom Uitstroom</t>
  </si>
  <si>
    <t>DNB2373</t>
  </si>
  <si>
    <r>
      <t>BIC - Ontwikkelmodel voor managers (omgang met vertrouwelijke informatie)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</si>
  <si>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E-Learning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</si>
  <si>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Training voor managers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</si>
  <si>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Training van de directie en divisiedirecteuren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</si>
  <si>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Renovatie Informatie Beveiligings Policies&amp;procedures (RIBPP)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</si>
  <si>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Implementatie CDC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</si>
  <si>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r>
      <t>BIC - Implementatie CDC 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</si>
  <si>
    <t>ETC 2017</t>
  </si>
  <si>
    <t>Leo Scholtes</t>
  </si>
  <si>
    <t>Programma budget 2015 (programmaplan)</t>
  </si>
  <si>
    <t>Toegewezen budget 2015 (jaarplan)</t>
  </si>
  <si>
    <t>Programma budget 2016 (programmaplan)</t>
  </si>
  <si>
    <t>Toegewezen budget 2016 (jaarplan)</t>
  </si>
  <si>
    <t>Toegewezen budget 2017 (jaarplan)</t>
  </si>
  <si>
    <t>Programma budget totaal (programmaplan)</t>
  </si>
  <si>
    <t>Programma budget totaal (jaarplannen)</t>
  </si>
  <si>
    <t>Programma budget 2017 (programmaplan)</t>
  </si>
  <si>
    <r>
      <t xml:space="preserve">BIC - Assesment en implementatie DNB applicaties (IDA) </t>
    </r>
    <r>
      <rPr>
        <sz val="11"/>
        <color rgb="FFFF0000"/>
        <rFont val="Calibri"/>
        <family val="2"/>
        <scheme val="minor"/>
      </rPr>
      <t>(afgesloten)</t>
    </r>
  </si>
  <si>
    <r>
      <t>BIC - Assesment en implementatie DNB applicaties (IDA) (</t>
    </r>
    <r>
      <rPr>
        <sz val="11"/>
        <color rgb="FFFF0000"/>
        <rFont val="Calibri"/>
        <family val="2"/>
        <scheme val="minor"/>
      </rPr>
      <t>afgesloten)</t>
    </r>
  </si>
  <si>
    <r>
      <t>BIC - Assesment en implementatie DNB applicaties (IDA) (</t>
    </r>
    <r>
      <rPr>
        <sz val="11"/>
        <color rgb="FFFF0000"/>
        <rFont val="Calibri"/>
        <family val="2"/>
        <scheme val="minor"/>
      </rPr>
      <t>afgesloten</t>
    </r>
    <r>
      <rPr>
        <sz val="11"/>
        <color theme="1"/>
        <rFont val="Calibri"/>
        <family val="2"/>
        <scheme val="minor"/>
      </rPr>
      <t>)</t>
    </r>
  </si>
  <si>
    <t>Jeroen Bouma</t>
  </si>
  <si>
    <t>BIC - Awareness</t>
  </si>
  <si>
    <t>DNBxxxx</t>
  </si>
  <si>
    <t xml:space="preserve"> </t>
  </si>
  <si>
    <t>BIC - CLM-IB</t>
  </si>
  <si>
    <r>
      <t>BIC - Key management (KEMA)</t>
    </r>
    <r>
      <rPr>
        <sz val="11"/>
        <color rgb="FFFF0000"/>
        <rFont val="Calibri"/>
        <family val="2"/>
        <scheme val="minor"/>
      </rPr>
      <t xml:space="preserve"> (afgesloten)</t>
    </r>
  </si>
  <si>
    <r>
      <t xml:space="preserve">BIC - Assessment en implementatie Dataclassificatie DNB Documenten (IDD) </t>
    </r>
    <r>
      <rPr>
        <sz val="11"/>
        <color rgb="FFFF0000"/>
        <rFont val="Calibri"/>
        <family val="2"/>
        <scheme val="minor"/>
      </rPr>
      <t>(afgesloten</t>
    </r>
    <r>
      <rPr>
        <sz val="11"/>
        <color theme="1"/>
        <rFont val="Calibri"/>
        <family val="2"/>
        <scheme val="minor"/>
      </rPr>
      <t>)</t>
    </r>
  </si>
  <si>
    <r>
      <t xml:space="preserve">BIC - Key management (KEMA) </t>
    </r>
    <r>
      <rPr>
        <sz val="11"/>
        <color rgb="FFFF0000"/>
        <rFont val="Calibri"/>
        <family val="2"/>
        <scheme val="minor"/>
      </rPr>
      <t>(afgesloten)</t>
    </r>
  </si>
  <si>
    <r>
      <t xml:space="preserve">BIC - Assessment en implementatie Dataclassificatie DNB Documenten (IDD) </t>
    </r>
    <r>
      <rPr>
        <sz val="11"/>
        <color rgb="FFFF0000"/>
        <rFont val="Calibri"/>
        <family val="2"/>
        <scheme val="minor"/>
      </rPr>
      <t>(afgesloten)</t>
    </r>
  </si>
  <si>
    <r>
      <t xml:space="preserve">BIC - Key management (KEMA) </t>
    </r>
    <r>
      <rPr>
        <sz val="11"/>
        <color rgb="FFFF0000"/>
        <rFont val="Calibri"/>
        <family val="2"/>
        <scheme val="minor"/>
      </rPr>
      <t>(afgerond)</t>
    </r>
  </si>
  <si>
    <r>
      <t>BIC - Awareness  (</t>
    </r>
    <r>
      <rPr>
        <sz val="11"/>
        <color rgb="FFFF0000"/>
        <rFont val="Calibri"/>
        <family val="2"/>
        <scheme val="minor"/>
      </rPr>
      <t>afgesloten</t>
    </r>
    <r>
      <rPr>
        <sz val="1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</si>
</sst>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color theme="1"/>
      <name val="Calibri"/>
      <family val="2"/>
      <scheme val="minor"/>
    </font>
    <font>
      <b/>
      <sz val="24"/>
      <color rgb="FFFFFFFF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8399AD"/>
        <bgColor indexed="64"/>
      </patternFill>
    </fill>
    <fill>
      <patternFill patternType="solid">
        <fgColor rgb="FFD7CCA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6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0" xfId="0" applyFont="1"/>
    <xf numFmtId="3" fontId="0" fillId="0" borderId="2" xfId="0" applyNumberFormat="1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5" xfId="0" applyFont="1" applyBorder="1"/>
    <xf numFmtId="0" fontId="0" fillId="0" borderId="6" xfId="0" applyFont="1" applyBorder="1"/>
    <xf numFmtId="0" fontId="0" fillId="4" borderId="2" xfId="0" applyFont="1" applyFill="1" applyBorder="1"/>
    <xf numFmtId="0" fontId="0" fillId="4" borderId="3" xfId="0" applyFont="1" applyFill="1" applyBorder="1"/>
    <xf numFmtId="0" fontId="2" fillId="2" borderId="18" xfId="0" applyFont="1" applyFill="1" applyBorder="1" applyAlignment="1">
      <alignment horizontal="center" vertical="center" wrapText="1"/>
    </xf>
    <xf numFmtId="0" fontId="0" fillId="0" borderId="18" xfId="0" applyFont="1" applyBorder="1"/>
    <xf numFmtId="0" fontId="0" fillId="4" borderId="18" xfId="0" applyFont="1" applyFill="1" applyBorder="1"/>
    <xf numFmtId="0" fontId="2" fillId="2" borderId="19" xfId="0" applyFont="1" applyFill="1" applyBorder="1" applyAlignment="1">
      <alignment horizontal="center" vertical="center" wrapText="1"/>
    </xf>
    <xf numFmtId="0" fontId="0" fillId="4" borderId="19" xfId="0" applyFont="1" applyFill="1" applyBorder="1"/>
    <xf numFmtId="0" fontId="0" fillId="0" borderId="2" xfId="0" applyFont="1" applyFill="1" applyBorder="1"/>
    <xf numFmtId="0" fontId="0" fillId="0" borderId="3" xfId="0" applyFont="1" applyFill="1" applyBorder="1"/>
    <xf numFmtId="3" fontId="0" fillId="4" borderId="2" xfId="0" applyNumberFormat="1" applyFont="1" applyFill="1" applyBorder="1"/>
    <xf numFmtId="3" fontId="0" fillId="4" borderId="3" xfId="0" applyNumberFormat="1" applyFont="1" applyFill="1" applyBorder="1"/>
    <xf numFmtId="3" fontId="0" fillId="4" borderId="18" xfId="0" applyNumberFormat="1" applyFont="1" applyFill="1" applyBorder="1"/>
    <xf numFmtId="3" fontId="0" fillId="4" borderId="19" xfId="0" applyNumberFormat="1" applyFont="1" applyFill="1" applyBorder="1"/>
    <xf numFmtId="3" fontId="0" fillId="0" borderId="3" xfId="0" applyNumberFormat="1" applyFont="1" applyFill="1" applyBorder="1"/>
    <xf numFmtId="0" fontId="1" fillId="0" borderId="20" xfId="0" applyFont="1" applyFill="1" applyBorder="1"/>
    <xf numFmtId="0" fontId="3" fillId="0" borderId="1" xfId="0" applyFont="1" applyBorder="1"/>
    <xf numFmtId="0" fontId="3" fillId="4" borderId="12" xfId="0" applyFont="1" applyFill="1" applyBorder="1"/>
    <xf numFmtId="0" fontId="3" fillId="4" borderId="13" xfId="0" applyFont="1" applyFill="1" applyBorder="1"/>
    <xf numFmtId="0" fontId="3" fillId="4" borderId="8" xfId="0" applyFont="1" applyFill="1" applyBorder="1"/>
    <xf numFmtId="0" fontId="3" fillId="4" borderId="9" xfId="0" applyFont="1" applyFill="1" applyBorder="1"/>
    <xf numFmtId="3" fontId="3" fillId="0" borderId="3" xfId="0" applyNumberFormat="1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3" fillId="4" borderId="18" xfId="0" applyFont="1" applyFill="1" applyBorder="1"/>
    <xf numFmtId="0" fontId="3" fillId="4" borderId="19" xfId="0" applyFont="1" applyFill="1" applyBorder="1"/>
    <xf numFmtId="3" fontId="3" fillId="0" borderId="2" xfId="0" applyNumberFormat="1" applyFont="1" applyBorder="1"/>
    <xf numFmtId="3" fontId="3" fillId="0" borderId="3" xfId="0" applyNumberFormat="1" applyFont="1" applyBorder="1"/>
    <xf numFmtId="0" fontId="3" fillId="0" borderId="0" xfId="0" applyFont="1"/>
    <xf numFmtId="0" fontId="0" fillId="0" borderId="0" xfId="0" applyFont="1" applyBorder="1"/>
    <xf numFmtId="0" fontId="3" fillId="0" borderId="18" xfId="0" applyFont="1" applyBorder="1"/>
    <xf numFmtId="0" fontId="0" fillId="0" borderId="12" xfId="0" applyFont="1" applyBorder="1"/>
    <xf numFmtId="0" fontId="0" fillId="0" borderId="13" xfId="0" applyFont="1" applyBorder="1"/>
    <xf numFmtId="0" fontId="0" fillId="4" borderId="12" xfId="0" applyFont="1" applyFill="1" applyBorder="1"/>
    <xf numFmtId="0" fontId="0" fillId="4" borderId="13" xfId="0" applyFont="1" applyFill="1" applyBorder="1"/>
    <xf numFmtId="0" fontId="0" fillId="4" borderId="8" xfId="0" applyFont="1" applyFill="1" applyBorder="1"/>
    <xf numFmtId="0" fontId="0" fillId="4" borderId="9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0" borderId="23" xfId="0" applyFont="1" applyBorder="1"/>
    <xf numFmtId="0" fontId="2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22" xfId="0" applyFont="1" applyBorder="1"/>
    <xf numFmtId="0" fontId="0" fillId="4" borderId="1" xfId="0" applyFont="1" applyFill="1" applyBorder="1"/>
    <xf numFmtId="0" fontId="0" fillId="0" borderId="28" xfId="0" applyFont="1" applyBorder="1"/>
    <xf numFmtId="3" fontId="0" fillId="0" borderId="1" xfId="0" applyNumberFormat="1" applyFont="1" applyBorder="1"/>
    <xf numFmtId="0" fontId="3" fillId="0" borderId="27" xfId="0" applyFont="1" applyBorder="1"/>
    <xf numFmtId="3" fontId="0" fillId="0" borderId="18" xfId="0" applyNumberFormat="1" applyFont="1" applyBorder="1"/>
    <xf numFmtId="0" fontId="0" fillId="0" borderId="8" xfId="0" applyFont="1" applyBorder="1"/>
    <xf numFmtId="0" fontId="0" fillId="0" borderId="30" xfId="0" applyFont="1" applyBorder="1"/>
    <xf numFmtId="0" fontId="0" fillId="0" borderId="31" xfId="0" applyFont="1" applyBorder="1"/>
    <xf numFmtId="0" fontId="1" fillId="0" borderId="0" xfId="0" applyFont="1" applyFill="1" applyBorder="1"/>
    <xf numFmtId="0" fontId="3" fillId="4" borderId="1" xfId="0" applyFont="1" applyFill="1" applyBorder="1"/>
    <xf numFmtId="0" fontId="3" fillId="4" borderId="6" xfId="0" applyFont="1" applyFill="1" applyBorder="1"/>
    <xf numFmtId="0" fontId="0" fillId="4" borderId="29" xfId="0" applyFont="1" applyFill="1" applyBorder="1"/>
    <xf numFmtId="0" fontId="5" fillId="0" borderId="3" xfId="0" applyFont="1" applyBorder="1"/>
    <xf numFmtId="0" fontId="0" fillId="0" borderId="19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4" borderId="1" xfId="0" applyFont="1" applyFill="1" applyBorder="1"/>
    <xf numFmtId="0" fontId="5" fillId="5" borderId="3" xfId="0" applyFont="1" applyFill="1" applyBorder="1"/>
    <xf numFmtId="0" fontId="0" fillId="5" borderId="2" xfId="0" applyFont="1" applyFill="1" applyBorder="1"/>
    <xf numFmtId="3" fontId="0" fillId="5" borderId="2" xfId="0" applyNumberFormat="1" applyFont="1" applyFill="1" applyBorder="1"/>
    <xf numFmtId="3" fontId="0" fillId="5" borderId="3" xfId="0" applyNumberFormat="1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3" fillId="5" borderId="2" xfId="0" applyFont="1" applyFill="1" applyBorder="1"/>
    <xf numFmtId="0" fontId="3" fillId="5" borderId="3" xfId="0" applyFont="1" applyFill="1" applyBorder="1"/>
    <xf numFmtId="0" fontId="3" fillId="0" borderId="19" xfId="0" applyFont="1" applyFill="1" applyBorder="1"/>
    <xf numFmtId="3" fontId="3" fillId="0" borderId="2" xfId="0" applyNumberFormat="1" applyFont="1" applyFill="1" applyBorder="1"/>
    <xf numFmtId="3" fontId="3" fillId="4" borderId="2" xfId="0" applyNumberFormat="1" applyFont="1" applyFill="1" applyBorder="1"/>
    <xf numFmtId="3" fontId="3" fillId="4" borderId="3" xfId="0" applyNumberFormat="1" applyFont="1" applyFill="1" applyBorder="1"/>
    <xf numFmtId="3" fontId="3" fillId="4" borderId="18" xfId="0" applyNumberFormat="1" applyFont="1" applyFill="1" applyBorder="1"/>
    <xf numFmtId="3" fontId="3" fillId="4" borderId="19" xfId="0" applyNumberFormat="1" applyFont="1" applyFill="1" applyBorder="1"/>
    <xf numFmtId="0" fontId="3" fillId="0" borderId="12" xfId="0" applyFont="1" applyBorder="1"/>
    <xf numFmtId="0" fontId="3" fillId="0" borderId="13" xfId="0" applyFont="1" applyBorder="1"/>
    <xf numFmtId="0" fontId="3" fillId="0" borderId="8" xfId="0" applyFont="1" applyBorder="1"/>
    <xf numFmtId="0" fontId="2" fillId="2" borderId="33" xfId="0" applyFont="1" applyFill="1" applyBorder="1" applyAlignment="1">
      <alignment horizontal="center" vertical="center" wrapText="1"/>
    </xf>
    <xf numFmtId="0" fontId="0" fillId="4" borderId="33" xfId="0" applyFont="1" applyFill="1" applyBorder="1"/>
    <xf numFmtId="0" fontId="0" fillId="0" borderId="33" xfId="0" applyFont="1" applyBorder="1"/>
    <xf numFmtId="3" fontId="0" fillId="0" borderId="33" xfId="0" applyNumberFormat="1" applyFont="1" applyBorder="1"/>
    <xf numFmtId="3" fontId="3" fillId="0" borderId="18" xfId="0" applyNumberFormat="1" applyFont="1" applyBorder="1"/>
    <xf numFmtId="0" fontId="0" fillId="0" borderId="19" xfId="0" applyFont="1" applyBorder="1"/>
    <xf numFmtId="0" fontId="3" fillId="0" borderId="19" xfId="0" applyFont="1" applyBorder="1"/>
    <xf numFmtId="3" fontId="0" fillId="0" borderId="19" xfId="0" applyNumberFormat="1" applyFont="1" applyFill="1" applyBorder="1"/>
    <xf numFmtId="3" fontId="3" fillId="0" borderId="1" xfId="0" applyNumberFormat="1" applyFont="1" applyBorder="1"/>
    <xf numFmtId="0" fontId="0" fillId="0" borderId="20" xfId="0" applyFont="1" applyBorder="1"/>
    <xf numFmtId="0" fontId="0" fillId="0" borderId="35" xfId="0" applyFont="1" applyBorder="1"/>
    <xf numFmtId="0" fontId="0" fillId="0" borderId="37" xfId="0" applyFont="1" applyBorder="1"/>
    <xf numFmtId="3" fontId="0" fillId="4" borderId="1" xfId="0" applyNumberFormat="1" applyFont="1" applyFill="1" applyBorder="1"/>
    <xf numFmtId="0" fontId="0" fillId="0" borderId="14" xfId="0" applyFont="1" applyBorder="1"/>
    <xf numFmtId="0" fontId="0" fillId="0" borderId="1" xfId="0" applyFont="1" applyFill="1" applyBorder="1"/>
    <xf numFmtId="0" fontId="3" fillId="0" borderId="1" xfId="0" applyFont="1" applyFill="1" applyBorder="1"/>
    <xf numFmtId="3" fontId="0" fillId="0" borderId="1" xfId="0" applyNumberFormat="1" applyFont="1" applyFill="1" applyBorder="1"/>
    <xf numFmtId="0" fontId="3" fillId="0" borderId="36" xfId="0" applyFont="1" applyBorder="1"/>
    <xf numFmtId="0" fontId="0" fillId="0" borderId="40" xfId="0" applyFont="1" applyBorder="1"/>
    <xf numFmtId="0" fontId="0" fillId="0" borderId="34" xfId="0" applyFont="1" applyFill="1" applyBorder="1"/>
    <xf numFmtId="0" fontId="0" fillId="0" borderId="23" xfId="0" applyFont="1" applyFill="1" applyBorder="1"/>
    <xf numFmtId="0" fontId="0" fillId="0" borderId="18" xfId="0" applyFont="1" applyFill="1" applyBorder="1"/>
    <xf numFmtId="0" fontId="3" fillId="0" borderId="18" xfId="0" applyFont="1" applyFill="1" applyBorder="1"/>
    <xf numFmtId="0" fontId="2" fillId="2" borderId="42" xfId="0" applyFont="1" applyFill="1" applyBorder="1" applyAlignment="1">
      <alignment horizontal="center" vertical="center" wrapText="1"/>
    </xf>
    <xf numFmtId="3" fontId="3" fillId="0" borderId="19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/>
    <xf numFmtId="0" fontId="3" fillId="0" borderId="6" xfId="0" applyFont="1" applyBorder="1"/>
    <xf numFmtId="0" fontId="0" fillId="0" borderId="6" xfId="0" applyFont="1" applyFill="1" applyBorder="1"/>
    <xf numFmtId="0" fontId="3" fillId="5" borderId="18" xfId="0" applyFont="1" applyFill="1" applyBorder="1"/>
    <xf numFmtId="3" fontId="3" fillId="0" borderId="18" xfId="0" applyNumberFormat="1" applyFont="1" applyFill="1" applyBorder="1"/>
    <xf numFmtId="0" fontId="3" fillId="5" borderId="1" xfId="0" applyFont="1" applyFill="1" applyBorder="1"/>
    <xf numFmtId="0" fontId="3" fillId="0" borderId="23" xfId="0" applyFont="1" applyBorder="1"/>
    <xf numFmtId="3" fontId="0" fillId="5" borderId="19" xfId="0" applyNumberFormat="1" applyFont="1" applyFill="1" applyBorder="1"/>
    <xf numFmtId="3" fontId="0" fillId="5" borderId="1" xfId="0" applyNumberFormat="1" applyFont="1" applyFill="1" applyBorder="1"/>
    <xf numFmtId="0" fontId="5" fillId="5" borderId="18" xfId="0" applyFont="1" applyFill="1" applyBorder="1"/>
    <xf numFmtId="0" fontId="0" fillId="0" borderId="12" xfId="0" applyFont="1" applyFill="1" applyBorder="1"/>
    <xf numFmtId="0" fontId="0" fillId="0" borderId="29" xfId="0" applyFont="1" applyFill="1" applyBorder="1"/>
    <xf numFmtId="0" fontId="0" fillId="0" borderId="26" xfId="0" applyFont="1" applyBorder="1"/>
    <xf numFmtId="0" fontId="2" fillId="2" borderId="44" xfId="0" applyFont="1" applyFill="1" applyBorder="1" applyAlignment="1">
      <alignment horizontal="center" vertical="center" wrapText="1"/>
    </xf>
    <xf numFmtId="0" fontId="0" fillId="0" borderId="45" xfId="0" applyFont="1" applyBorder="1"/>
    <xf numFmtId="0" fontId="3" fillId="0" borderId="0" xfId="0" applyFont="1" applyBorder="1"/>
    <xf numFmtId="1" fontId="0" fillId="0" borderId="0" xfId="0" applyNumberFormat="1" applyBorder="1"/>
    <xf numFmtId="1" fontId="0" fillId="0" borderId="0" xfId="0" applyNumberFormat="1"/>
    <xf numFmtId="0" fontId="0" fillId="6" borderId="0" xfId="0" applyFill="1"/>
    <xf numFmtId="0" fontId="0" fillId="7" borderId="0" xfId="0" applyFill="1"/>
    <xf numFmtId="0" fontId="0" fillId="8" borderId="0" xfId="0" applyFill="1"/>
    <xf numFmtId="1" fontId="0" fillId="0" borderId="0" xfId="0" applyNumberFormat="1" applyFill="1" applyBorder="1"/>
    <xf numFmtId="0" fontId="0" fillId="0" borderId="0" xfId="0" applyBorder="1"/>
    <xf numFmtId="0" fontId="2" fillId="9" borderId="1" xfId="0" applyFont="1" applyFill="1" applyBorder="1" applyAlignment="1">
      <alignment horizontal="center" vertical="center" wrapText="1"/>
    </xf>
    <xf numFmtId="0" fontId="0" fillId="10" borderId="1" xfId="0" applyFill="1" applyBorder="1"/>
    <xf numFmtId="1" fontId="0" fillId="10" borderId="1" xfId="0" applyNumberFormat="1" applyFill="1" applyBorder="1"/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wrapText="1"/>
    </xf>
    <xf numFmtId="0" fontId="1" fillId="3" borderId="16" xfId="0" applyFont="1" applyFill="1" applyBorder="1" applyAlignment="1">
      <alignment wrapText="1"/>
    </xf>
    <xf numFmtId="0" fontId="1" fillId="3" borderId="0" xfId="0" applyFont="1" applyFill="1" applyBorder="1" applyAlignment="1">
      <alignment wrapText="1"/>
    </xf>
    <xf numFmtId="0" fontId="1" fillId="3" borderId="28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1" fontId="0" fillId="0" borderId="2" xfId="0" applyNumberFormat="1" applyFont="1" applyFill="1" applyBorder="1"/>
    <xf numFmtId="1" fontId="3" fillId="0" borderId="2" xfId="0" applyNumberFormat="1" applyFont="1" applyFill="1" applyBorder="1"/>
    <xf numFmtId="1" fontId="3" fillId="4" borderId="2" xfId="0" applyNumberFormat="1" applyFont="1" applyFill="1" applyBorder="1"/>
    <xf numFmtId="1" fontId="3" fillId="0" borderId="2" xfId="0" applyNumberFormat="1" applyFont="1" applyBorder="1"/>
    <xf numFmtId="1" fontId="3" fillId="0" borderId="12" xfId="0" applyNumberFormat="1" applyFont="1" applyBorder="1"/>
    <xf numFmtId="1" fontId="0" fillId="4" borderId="2" xfId="0" applyNumberFormat="1" applyFont="1" applyFill="1" applyBorder="1"/>
    <xf numFmtId="1" fontId="0" fillId="0" borderId="1" xfId="0" applyNumberFormat="1" applyFont="1" applyFill="1" applyBorder="1"/>
    <xf numFmtId="1" fontId="3" fillId="0" borderId="1" xfId="0" applyNumberFormat="1" applyFont="1" applyFill="1" applyBorder="1"/>
    <xf numFmtId="1" fontId="3" fillId="0" borderId="1" xfId="0" applyNumberFormat="1" applyFont="1" applyBorder="1"/>
    <xf numFmtId="1" fontId="3" fillId="4" borderId="1" xfId="0" applyNumberFormat="1" applyFont="1" applyFill="1" applyBorder="1"/>
    <xf numFmtId="1" fontId="0" fillId="0" borderId="35" xfId="0" applyNumberFormat="1" applyFont="1" applyBorder="1"/>
    <xf numFmtId="1" fontId="3" fillId="0" borderId="36" xfId="0" applyNumberFormat="1" applyFont="1" applyBorder="1"/>
    <xf numFmtId="1" fontId="0" fillId="0" borderId="14" xfId="0" applyNumberFormat="1" applyFont="1" applyBorder="1"/>
    <xf numFmtId="1" fontId="0" fillId="0" borderId="33" xfId="0" applyNumberFormat="1" applyFont="1" applyBorder="1"/>
    <xf numFmtId="1" fontId="0" fillId="0" borderId="1" xfId="0" applyNumberFormat="1" applyFont="1" applyBorder="1"/>
    <xf numFmtId="1" fontId="3" fillId="0" borderId="3" xfId="0" applyNumberFormat="1" applyFont="1" applyBorder="1"/>
    <xf numFmtId="0" fontId="1" fillId="3" borderId="38" xfId="0" applyFont="1" applyFill="1" applyBorder="1" applyAlignment="1">
      <alignment wrapText="1"/>
    </xf>
    <xf numFmtId="0" fontId="2" fillId="2" borderId="47" xfId="0" applyFont="1" applyFill="1" applyBorder="1" applyAlignment="1">
      <alignment horizontal="center" vertical="center" wrapText="1"/>
    </xf>
    <xf numFmtId="1" fontId="0" fillId="4" borderId="1" xfId="0" applyNumberFormat="1" applyFont="1" applyFill="1" applyBorder="1"/>
    <xf numFmtId="1" fontId="0" fillId="4" borderId="33" xfId="0" applyNumberFormat="1" applyFont="1" applyFill="1" applyBorder="1"/>
    <xf numFmtId="0" fontId="0" fillId="0" borderId="33" xfId="0" applyFont="1" applyFill="1" applyBorder="1"/>
    <xf numFmtId="0" fontId="0" fillId="4" borderId="6" xfId="0" applyFont="1" applyFill="1" applyBorder="1"/>
    <xf numFmtId="1" fontId="3" fillId="4" borderId="12" xfId="0" applyNumberFormat="1" applyFont="1" applyFill="1" applyBorder="1"/>
    <xf numFmtId="1" fontId="3" fillId="4" borderId="6" xfId="0" applyNumberFormat="1" applyFont="1" applyFill="1" applyBorder="1"/>
    <xf numFmtId="1" fontId="0" fillId="0" borderId="36" xfId="0" applyNumberFormat="1" applyFont="1" applyBorder="1"/>
    <xf numFmtId="0" fontId="2" fillId="2" borderId="3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0" borderId="49" xfId="0" applyFont="1" applyFill="1" applyBorder="1"/>
    <xf numFmtId="0" fontId="1" fillId="0" borderId="0" xfId="0" applyFont="1" applyAlignment="1">
      <alignment horizontal="right"/>
    </xf>
    <xf numFmtId="1" fontId="0" fillId="0" borderId="1" xfId="0" applyNumberFormat="1" applyFill="1" applyBorder="1"/>
    <xf numFmtId="0" fontId="1" fillId="0" borderId="30" xfId="0" applyFont="1" applyFill="1" applyBorder="1"/>
    <xf numFmtId="3" fontId="0" fillId="0" borderId="1" xfId="0" applyNumberFormat="1" applyBorder="1"/>
    <xf numFmtId="3" fontId="0" fillId="10" borderId="1" xfId="0" applyNumberFormat="1" applyFill="1" applyBorder="1"/>
    <xf numFmtId="1" fontId="0" fillId="0" borderId="0" xfId="0" applyNumberFormat="1" applyFont="1" applyBorder="1"/>
    <xf numFmtId="0" fontId="0" fillId="11" borderId="0" xfId="0" applyFont="1" applyFill="1"/>
    <xf numFmtId="0" fontId="0" fillId="11" borderId="0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0" fillId="5" borderId="18" xfId="0" applyFont="1" applyFill="1" applyBorder="1"/>
    <xf numFmtId="0" fontId="0" fillId="5" borderId="1" xfId="0" applyFill="1" applyBorder="1"/>
    <xf numFmtId="1" fontId="0" fillId="5" borderId="1" xfId="0" applyNumberFormat="1" applyFill="1" applyBorder="1"/>
    <xf numFmtId="0" fontId="0" fillId="5" borderId="1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wrapText="1"/>
    </xf>
    <xf numFmtId="0" fontId="5" fillId="4" borderId="3" xfId="0" applyFont="1" applyFill="1" applyBorder="1"/>
    <xf numFmtId="0" fontId="5" fillId="4" borderId="18" xfId="0" applyFont="1" applyFill="1" applyBorder="1"/>
    <xf numFmtId="0" fontId="3" fillId="0" borderId="50" xfId="0" applyFont="1" applyFill="1" applyBorder="1"/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3" borderId="43" xfId="0" applyFont="1" applyFill="1" applyBorder="1" applyAlignment="1">
      <alignment horizontal="center" wrapText="1"/>
    </xf>
    <xf numFmtId="0" fontId="1" fillId="3" borderId="38" xfId="0" applyFont="1" applyFill="1" applyBorder="1" applyAlignment="1">
      <alignment horizontal="center" wrapText="1"/>
    </xf>
    <xf numFmtId="0" fontId="1" fillId="3" borderId="4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0" fontId="1" fillId="3" borderId="39" xfId="0" applyFont="1" applyFill="1" applyBorder="1" applyAlignment="1">
      <alignment horizontal="center" wrapText="1"/>
    </xf>
    <xf numFmtId="0" fontId="1" fillId="3" borderId="11" xfId="0" applyFont="1" applyFill="1" applyBorder="1" applyAlignment="1">
      <alignment horizontal="center" wrapText="1"/>
    </xf>
    <xf numFmtId="0" fontId="1" fillId="3" borderId="17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4" fillId="3" borderId="46" xfId="0" applyFont="1" applyFill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wrapText="1"/>
    </xf>
    <xf numFmtId="0" fontId="1" fillId="3" borderId="28" xfId="0" applyFont="1" applyFill="1" applyBorder="1" applyAlignment="1">
      <alignment horizontal="center" wrapText="1"/>
    </xf>
    <xf numFmtId="0" fontId="1" fillId="3" borderId="31" xfId="0" applyFont="1" applyFill="1" applyBorder="1" applyAlignment="1">
      <alignment horizontal="center" wrapText="1"/>
    </xf>
    <xf numFmtId="0" fontId="1" fillId="3" borderId="20" xfId="0" applyFont="1" applyFill="1" applyBorder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1" fontId="0" fillId="8" borderId="1" xfId="0" applyNumberFormat="1" applyFill="1" applyBorder="1" applyAlignment="1">
      <alignment horizontal="center"/>
    </xf>
    <xf numFmtId="1" fontId="0" fillId="7" borderId="1" xfId="0" applyNumberFormat="1" applyFill="1" applyBorder="1" applyAlignment="1">
      <alignment horizontal="center"/>
    </xf>
    <xf numFmtId="1" fontId="0" fillId="6" borderId="1" xfId="0" applyNumberFormat="1" applyFill="1" applyBorder="1" applyAlignment="1">
      <alignment horizontal="center"/>
    </xf>
    <xf numFmtId="0" fontId="2" fillId="2" borderId="33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0" fillId="10" borderId="0" xfId="0" applyFill="1" applyAlignment="1">
      <alignment horizontal="center" wrapText="1"/>
    </xf>
    <xf numFmtId="0" fontId="2" fillId="2" borderId="19" xfId="0" applyFont="1" applyFill="1" applyBorder="1" applyAlignment="1">
      <alignment horizontal="center" vertical="center" wrapText="1"/>
    </xf>
    <xf numFmtId="0" fontId="1" fillId="3" borderId="41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</cellXfs>
  <cellStyles count="1">
    <cellStyle name="Normal" xfId="0" builtinId="0"/>
  </cellStyles>
  <dxfs count="6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Burnrate (ICT uren)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Budget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'Burnrate ICT'!$E$3:$P$3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Mrt</c:v>
                </c:pt>
                <c:pt idx="3">
                  <c:v>Apr</c:v>
                </c:pt>
                <c:pt idx="4">
                  <c:v>Mei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'Burnrate ICT'!$E$69:$Q$69</c:f>
              <c:numCache>
                <c:formatCode>0</c:formatCode>
                <c:ptCount val="13"/>
                <c:pt idx="0">
                  <c:v>3900</c:v>
                </c:pt>
                <c:pt idx="1">
                  <c:v>3900</c:v>
                </c:pt>
                <c:pt idx="2">
                  <c:v>3900</c:v>
                </c:pt>
                <c:pt idx="3">
                  <c:v>3900</c:v>
                </c:pt>
                <c:pt idx="4">
                  <c:v>3900</c:v>
                </c:pt>
                <c:pt idx="5">
                  <c:v>3900</c:v>
                </c:pt>
                <c:pt idx="6">
                  <c:v>3900</c:v>
                </c:pt>
                <c:pt idx="7">
                  <c:v>3900</c:v>
                </c:pt>
                <c:pt idx="8">
                  <c:v>3900</c:v>
                </c:pt>
                <c:pt idx="9">
                  <c:v>3900</c:v>
                </c:pt>
                <c:pt idx="10">
                  <c:v>3900</c:v>
                </c:pt>
                <c:pt idx="11">
                  <c:v>3900</c:v>
                </c:pt>
                <c:pt idx="12" formatCode="General">
                  <c:v>3900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'Burnrate ICT'!$C$67</c:f>
              <c:strCache>
                <c:ptCount val="1"/>
                <c:pt idx="0">
                  <c:v>Actuals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'Burnrate ICT'!$D$67:$Q$67</c:f>
              <c:numCache>
                <c:formatCode>0</c:formatCode>
                <c:ptCount val="14"/>
                <c:pt idx="0" formatCode="General">
                  <c:v>0</c:v>
                </c:pt>
                <c:pt idx="1">
                  <c:v>183</c:v>
                </c:pt>
                <c:pt idx="2">
                  <c:v>391</c:v>
                </c:pt>
                <c:pt idx="3">
                  <c:v>510</c:v>
                </c:pt>
                <c:pt idx="4">
                  <c:v>657</c:v>
                </c:pt>
                <c:pt idx="5">
                  <c:v>835</c:v>
                </c:pt>
                <c:pt idx="6">
                  <c:v>1030</c:v>
                </c:pt>
                <c:pt idx="7">
                  <c:v>1261</c:v>
                </c:pt>
                <c:pt idx="8">
                  <c:v>1500</c:v>
                </c:pt>
                <c:pt idx="9">
                  <c:v>1735</c:v>
                </c:pt>
                <c:pt idx="10">
                  <c:v>2099</c:v>
                </c:pt>
                <c:pt idx="11">
                  <c:v>2350</c:v>
                </c:pt>
              </c:numCache>
            </c:numRef>
          </c:val>
          <c:smooth val="0"/>
        </c:ser>
        <c:ser>
          <c:idx val="1"/>
          <c:order val="2"/>
          <c:tx>
            <c:v>ETC</c:v>
          </c:tx>
          <c:spPr>
            <a:ln w="28575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val>
            <c:numRef>
              <c:f>'Burnrate ICT'!$D$68:$P$68</c:f>
              <c:numCache>
                <c:formatCode>0</c:formatCode>
                <c:ptCount val="13"/>
                <c:pt idx="11">
                  <c:v>2350</c:v>
                </c:pt>
                <c:pt idx="12">
                  <c:v>2610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7636936"/>
        <c:axId val="689851584"/>
      </c:lineChart>
      <c:catAx>
        <c:axId val="477636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689851584"/>
        <c:crosses val="autoZero"/>
        <c:auto val="1"/>
        <c:lblAlgn val="ctr"/>
        <c:lblOffset val="100"/>
        <c:noMultiLvlLbl val="0"/>
      </c:catAx>
      <c:valAx>
        <c:axId val="689851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477636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/>
              <a:t>Burnrate (Business uren)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Budget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'Burnrate Business'!$E$3:$P$3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Mrt</c:v>
                </c:pt>
                <c:pt idx="3">
                  <c:v>Apr</c:v>
                </c:pt>
                <c:pt idx="4">
                  <c:v>Mei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Okt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'Burnrate Business'!$E$69:$Q$69</c:f>
              <c:numCache>
                <c:formatCode>0</c:formatCode>
                <c:ptCount val="13"/>
                <c:pt idx="0">
                  <c:v>19929</c:v>
                </c:pt>
                <c:pt idx="1">
                  <c:v>19929</c:v>
                </c:pt>
                <c:pt idx="2">
                  <c:v>19929</c:v>
                </c:pt>
                <c:pt idx="3">
                  <c:v>19929</c:v>
                </c:pt>
                <c:pt idx="4">
                  <c:v>19929</c:v>
                </c:pt>
                <c:pt idx="5">
                  <c:v>19929</c:v>
                </c:pt>
                <c:pt idx="6">
                  <c:v>19929</c:v>
                </c:pt>
                <c:pt idx="7">
                  <c:v>19929</c:v>
                </c:pt>
                <c:pt idx="8">
                  <c:v>19929</c:v>
                </c:pt>
                <c:pt idx="9">
                  <c:v>19929</c:v>
                </c:pt>
                <c:pt idx="10">
                  <c:v>19929</c:v>
                </c:pt>
                <c:pt idx="11">
                  <c:v>19929</c:v>
                </c:pt>
                <c:pt idx="12">
                  <c:v>19929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'Burnrate Business'!$C$67</c:f>
              <c:strCache>
                <c:ptCount val="1"/>
                <c:pt idx="0">
                  <c:v>Actuals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'Burnrate Business'!$D$67:$Q$67</c:f>
              <c:numCache>
                <c:formatCode>0</c:formatCode>
                <c:ptCount val="14"/>
                <c:pt idx="0" formatCode="General">
                  <c:v>0</c:v>
                </c:pt>
                <c:pt idx="1">
                  <c:v>911</c:v>
                </c:pt>
                <c:pt idx="2">
                  <c:v>1755</c:v>
                </c:pt>
                <c:pt idx="3">
                  <c:v>2914</c:v>
                </c:pt>
                <c:pt idx="4">
                  <c:v>3704</c:v>
                </c:pt>
                <c:pt idx="5">
                  <c:v>4655</c:v>
                </c:pt>
                <c:pt idx="6">
                  <c:v>5568</c:v>
                </c:pt>
                <c:pt idx="7">
                  <c:v>6339</c:v>
                </c:pt>
                <c:pt idx="8">
                  <c:v>7410</c:v>
                </c:pt>
                <c:pt idx="9">
                  <c:v>8247</c:v>
                </c:pt>
                <c:pt idx="10">
                  <c:v>9192</c:v>
                </c:pt>
                <c:pt idx="11">
                  <c:v>9738</c:v>
                </c:pt>
              </c:numCache>
            </c:numRef>
          </c:val>
          <c:smooth val="0"/>
        </c:ser>
        <c:ser>
          <c:idx val="1"/>
          <c:order val="2"/>
          <c:tx>
            <c:v>ETC</c:v>
          </c:tx>
          <c:spPr>
            <a:ln w="28575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none"/>
          </c:marker>
          <c:val>
            <c:numRef>
              <c:f>'Burnrate Business'!$D$68:$P$68</c:f>
              <c:numCache>
                <c:formatCode>0</c:formatCode>
                <c:ptCount val="13"/>
                <c:pt idx="11">
                  <c:v>9717</c:v>
                </c:pt>
                <c:pt idx="12">
                  <c:v>11511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89852368"/>
        <c:axId val="689852760"/>
      </c:lineChart>
      <c:catAx>
        <c:axId val="689852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689852760"/>
        <c:crosses val="autoZero"/>
        <c:auto val="1"/>
        <c:lblAlgn val="ctr"/>
        <c:lblOffset val="100"/>
        <c:noMultiLvlLbl val="0"/>
      </c:catAx>
      <c:valAx>
        <c:axId val="689852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689852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368115</xdr:colOff>
      <xdr:row>70</xdr:row>
      <xdr:rowOff>79561</xdr:rowOff>
    </xdr:from>
    <xdr:to>
      <xdr:col>15</xdr:col>
      <xdr:colOff>381002</xdr:colOff>
      <xdr:row>87</xdr:row>
      <xdr:rowOff>78441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368115</xdr:colOff>
      <xdr:row>70</xdr:row>
      <xdr:rowOff>79561</xdr:rowOff>
    </xdr:from>
    <xdr:to>
      <xdr:col>15</xdr:col>
      <xdr:colOff>381002</xdr:colOff>
      <xdr:row>87</xdr:row>
      <xdr:rowOff>78441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44823</xdr:colOff>
      <xdr:row>45</xdr:row>
      <xdr:rowOff>123264</xdr:rowOff>
    </xdr:from>
    <xdr:to>
      <xdr:col>5</xdr:col>
      <xdr:colOff>11205</xdr:colOff>
      <xdr:row>55</xdr:row>
      <xdr:rowOff>179294</xdr:rowOff>
    </xdr:to>
    <xdr:sp macro="" textlink="">
      <xdr:nvSpPr>
        <xdr:cNvPr id="2" name="Up Arrow 1"/>
        <xdr:cNvSpPr/>
      </xdr:nvSpPr>
      <xdr:spPr>
        <a:xfrm>
          <a:off x="6488205" y="8695764"/>
          <a:ext cx="1647265" cy="196103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N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140"/>
  <sheetViews>
    <sheetView showGridLines="0" tabSelected="1" topLeftCell="A62" zoomScale="80" zoomScaleNormal="80" workbookViewId="0">
      <selection activeCell="Y103" sqref="Y103"/>
    </sheetView>
  </sheetViews>
  <sheetFormatPr defaultColWidth="9.140625" defaultRowHeight="15" outlineLevelRow="1" x14ac:dyDescent="0.25"/>
  <cols>
    <col min="1" max="1" width="11" style="7" customWidth="1"/>
    <col min="2" max="2" width="92" style="7" bestFit="1" customWidth="1"/>
    <col min="3" max="3" width="10.28515625" style="7" bestFit="1" customWidth="1"/>
    <col min="4" max="5" width="8.5703125" style="7" customWidth="1"/>
    <col min="6" max="6" width="10" style="7" bestFit="1" customWidth="1"/>
    <col min="7" max="7" width="10.140625" style="7" customWidth="1"/>
    <col min="8" max="8" width="2.85546875" style="7" customWidth="1"/>
    <col min="9" max="23" width="8.5703125" style="7" hidden="1" customWidth="1"/>
    <col min="24" max="24" width="9.28515625" style="7" hidden="1" customWidth="1"/>
    <col min="25" max="25" width="10.28515625" style="7" bestFit="1" customWidth="1"/>
    <col min="26" max="27" width="8.5703125" style="7" customWidth="1"/>
    <col min="28" max="28" width="10" style="7" bestFit="1" customWidth="1"/>
    <col min="29" max="29" width="8.5703125" style="7" customWidth="1"/>
    <col min="30" max="30" width="10.28515625" style="7" bestFit="1" customWidth="1"/>
    <col min="31" max="31" width="8.5703125" style="7" customWidth="1"/>
    <col min="32" max="32" width="9.140625" style="7"/>
    <col min="33" max="33" width="10" style="7" bestFit="1" customWidth="1"/>
    <col min="34" max="35" width="9.140625" style="7"/>
    <col min="36" max="36" width="12.28515625" style="7" customWidth="1"/>
    <col min="37" max="16384" width="9.140625" style="7"/>
  </cols>
  <sheetData>
    <row r="1" spans="1:34" ht="30.75" customHeight="1" outlineLevel="1" thickBot="1" x14ac:dyDescent="0.3">
      <c r="A1" s="207">
        <v>2015</v>
      </c>
      <c r="B1" s="208"/>
    </row>
    <row r="2" spans="1:34" s="1" customFormat="1" ht="15.75" customHeight="1" outlineLevel="1" thickBot="1" x14ac:dyDescent="0.3">
      <c r="A2" s="209" t="s">
        <v>0</v>
      </c>
      <c r="B2" s="219" t="s">
        <v>1</v>
      </c>
      <c r="C2" s="228">
        <v>2015</v>
      </c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05"/>
      <c r="Z2" s="205"/>
      <c r="AA2" s="205"/>
      <c r="AB2" s="205"/>
      <c r="AC2" s="205"/>
      <c r="AD2" s="211"/>
      <c r="AE2" s="211"/>
      <c r="AF2" s="211"/>
      <c r="AG2" s="211"/>
      <c r="AH2" s="212"/>
    </row>
    <row r="3" spans="1:34" s="1" customFormat="1" ht="15.75" outlineLevel="1" thickBot="1" x14ac:dyDescent="0.3">
      <c r="A3" s="210"/>
      <c r="B3" s="220"/>
      <c r="C3" s="218" t="s">
        <v>84</v>
      </c>
      <c r="D3" s="216"/>
      <c r="E3" s="216"/>
      <c r="F3" s="216"/>
      <c r="G3" s="217"/>
      <c r="H3" s="150"/>
      <c r="I3" s="216" t="s">
        <v>41</v>
      </c>
      <c r="J3" s="217"/>
      <c r="K3" s="218" t="s">
        <v>42</v>
      </c>
      <c r="L3" s="217"/>
      <c r="M3" s="218" t="s">
        <v>43</v>
      </c>
      <c r="N3" s="217"/>
      <c r="O3" s="218" t="s">
        <v>44</v>
      </c>
      <c r="P3" s="217"/>
      <c r="Q3" s="218" t="s">
        <v>45</v>
      </c>
      <c r="R3" s="216"/>
      <c r="S3" s="218" t="s">
        <v>50</v>
      </c>
      <c r="T3" s="217"/>
      <c r="U3" s="216" t="s">
        <v>46</v>
      </c>
      <c r="V3" s="217"/>
      <c r="W3" s="218" t="s">
        <v>47</v>
      </c>
      <c r="X3" s="216"/>
      <c r="Y3" s="213" t="s">
        <v>85</v>
      </c>
      <c r="Z3" s="214"/>
      <c r="AA3" s="214"/>
      <c r="AB3" s="214"/>
      <c r="AC3" s="215"/>
      <c r="AD3" s="216" t="s">
        <v>86</v>
      </c>
      <c r="AE3" s="216"/>
      <c r="AF3" s="216"/>
      <c r="AG3" s="216"/>
      <c r="AH3" s="217"/>
    </row>
    <row r="4" spans="1:34" s="3" customFormat="1" outlineLevel="1" x14ac:dyDescent="0.25">
      <c r="A4" s="133" t="s">
        <v>2</v>
      </c>
      <c r="B4" s="54" t="s">
        <v>3</v>
      </c>
      <c r="C4" s="2" t="s">
        <v>39</v>
      </c>
      <c r="D4" s="10" t="s">
        <v>40</v>
      </c>
      <c r="E4" s="9" t="s">
        <v>4</v>
      </c>
      <c r="F4" s="15" t="s">
        <v>32</v>
      </c>
      <c r="G4" s="10" t="s">
        <v>52</v>
      </c>
      <c r="H4" s="150"/>
      <c r="I4" s="18" t="s">
        <v>39</v>
      </c>
      <c r="J4" s="10" t="s">
        <v>40</v>
      </c>
      <c r="K4" s="2" t="s">
        <v>39</v>
      </c>
      <c r="L4" s="10" t="s">
        <v>40</v>
      </c>
      <c r="M4" s="2" t="s">
        <v>39</v>
      </c>
      <c r="N4" s="10" t="s">
        <v>40</v>
      </c>
      <c r="O4" s="2" t="s">
        <v>39</v>
      </c>
      <c r="P4" s="10" t="s">
        <v>40</v>
      </c>
      <c r="Q4" s="2" t="s">
        <v>39</v>
      </c>
      <c r="R4" s="15" t="s">
        <v>40</v>
      </c>
      <c r="S4" s="2" t="s">
        <v>39</v>
      </c>
      <c r="T4" s="15" t="s">
        <v>40</v>
      </c>
      <c r="U4" s="2" t="s">
        <v>39</v>
      </c>
      <c r="V4" s="10" t="s">
        <v>40</v>
      </c>
      <c r="W4" s="2" t="s">
        <v>39</v>
      </c>
      <c r="X4" s="15" t="s">
        <v>40</v>
      </c>
      <c r="Y4" s="2" t="s">
        <v>39</v>
      </c>
      <c r="Z4" s="9" t="s">
        <v>40</v>
      </c>
      <c r="AA4" s="9" t="s">
        <v>4</v>
      </c>
      <c r="AB4" s="9" t="s">
        <v>32</v>
      </c>
      <c r="AC4" s="10" t="s">
        <v>52</v>
      </c>
      <c r="AD4" s="94" t="s">
        <v>39</v>
      </c>
      <c r="AE4" s="9" t="s">
        <v>40</v>
      </c>
      <c r="AF4" s="9" t="s">
        <v>4</v>
      </c>
      <c r="AG4" s="15" t="s">
        <v>32</v>
      </c>
      <c r="AH4" s="10" t="s">
        <v>52</v>
      </c>
    </row>
    <row r="5" spans="1:34" s="3" customFormat="1" outlineLevel="1" x14ac:dyDescent="0.25">
      <c r="A5" s="202" t="s">
        <v>37</v>
      </c>
      <c r="B5" s="221"/>
      <c r="C5" s="2"/>
      <c r="D5" s="15"/>
      <c r="E5" s="9"/>
      <c r="F5" s="9"/>
      <c r="G5" s="10"/>
      <c r="H5" s="150"/>
      <c r="I5" s="18"/>
      <c r="J5" s="10"/>
      <c r="K5" s="2"/>
      <c r="L5" s="10"/>
      <c r="M5" s="2"/>
      <c r="N5" s="10"/>
      <c r="O5" s="2"/>
      <c r="P5" s="10"/>
      <c r="Q5" s="2"/>
      <c r="R5" s="15"/>
      <c r="S5" s="2"/>
      <c r="T5" s="10"/>
      <c r="U5" s="18"/>
      <c r="V5" s="10"/>
      <c r="W5" s="2"/>
      <c r="X5" s="15"/>
      <c r="Y5" s="2"/>
      <c r="Z5" s="9"/>
      <c r="AA5" s="9"/>
      <c r="AB5" s="9"/>
      <c r="AC5" s="10"/>
      <c r="AD5" s="94"/>
      <c r="AE5" s="9"/>
      <c r="AF5" s="9"/>
      <c r="AG5" s="15"/>
      <c r="AH5" s="10"/>
    </row>
    <row r="6" spans="1:34" outlineLevel="1" x14ac:dyDescent="0.25">
      <c r="A6" s="5" t="s">
        <v>11</v>
      </c>
      <c r="B6" s="4" t="s">
        <v>12</v>
      </c>
      <c r="C6" s="20">
        <v>0</v>
      </c>
      <c r="D6" s="115">
        <v>0</v>
      </c>
      <c r="E6" s="108">
        <f>C6+D6</f>
        <v>0</v>
      </c>
      <c r="F6" s="108">
        <v>0</v>
      </c>
      <c r="G6" s="108">
        <f>F6-E6</f>
        <v>0</v>
      </c>
      <c r="H6" s="150"/>
      <c r="I6" s="70"/>
      <c r="J6" s="21"/>
      <c r="K6" s="20"/>
      <c r="L6" s="21"/>
      <c r="M6" s="20"/>
      <c r="N6" s="21"/>
      <c r="O6" s="20"/>
      <c r="P6" s="21"/>
      <c r="Q6" s="20"/>
      <c r="R6" s="115"/>
      <c r="S6" s="20"/>
      <c r="T6" s="21"/>
      <c r="U6" s="70"/>
      <c r="V6" s="21"/>
      <c r="W6" s="20"/>
      <c r="X6" s="115"/>
      <c r="Y6" s="20">
        <f>I6+K6+M6+O6+Q6+S6+U6+W6</f>
        <v>0</v>
      </c>
      <c r="Z6" s="108">
        <f>J6+L6+N6+P6+R6+T6+V6+X6</f>
        <v>0</v>
      </c>
      <c r="AA6" s="108">
        <f>Y6+Z6</f>
        <v>0</v>
      </c>
      <c r="AB6" s="108">
        <f>AG6-F6</f>
        <v>81</v>
      </c>
      <c r="AC6" s="108">
        <f>AB6-AA6</f>
        <v>81</v>
      </c>
      <c r="AD6" s="168">
        <f>C6+Y6</f>
        <v>0</v>
      </c>
      <c r="AE6" s="169">
        <f>D6+Z6</f>
        <v>0</v>
      </c>
      <c r="AF6" s="4">
        <f>AD6+AE6</f>
        <v>0</v>
      </c>
      <c r="AG6" s="16">
        <v>81</v>
      </c>
      <c r="AH6" s="37">
        <f>AG6-AF6</f>
        <v>81</v>
      </c>
    </row>
    <row r="7" spans="1:34" outlineLevel="1" x14ac:dyDescent="0.25">
      <c r="A7" s="5" t="s">
        <v>13</v>
      </c>
      <c r="B7" s="4" t="s">
        <v>14</v>
      </c>
      <c r="C7" s="5">
        <v>0</v>
      </c>
      <c r="D7" s="16">
        <v>0</v>
      </c>
      <c r="E7" s="4">
        <f t="shared" ref="E7:E30" si="0">C7+D7</f>
        <v>0</v>
      </c>
      <c r="F7" s="4">
        <v>0</v>
      </c>
      <c r="G7" s="37">
        <f t="shared" ref="G7:G30" si="1">F7-E7</f>
        <v>0</v>
      </c>
      <c r="H7" s="150"/>
      <c r="I7" s="99"/>
      <c r="J7" s="6"/>
      <c r="K7" s="5">
        <v>223</v>
      </c>
      <c r="L7" s="6"/>
      <c r="M7" s="13"/>
      <c r="N7" s="14"/>
      <c r="O7" s="13"/>
      <c r="P7" s="14"/>
      <c r="Q7" s="13"/>
      <c r="R7" s="17"/>
      <c r="S7" s="13"/>
      <c r="T7" s="14"/>
      <c r="U7" s="19"/>
      <c r="V7" s="14"/>
      <c r="W7" s="13"/>
      <c r="X7" s="17"/>
      <c r="Y7" s="20">
        <f t="shared" ref="Y7:Z30" si="2">I7+K7+M7+O7+Q7+S7+U7+W7</f>
        <v>223</v>
      </c>
      <c r="Z7" s="108">
        <f t="shared" si="2"/>
        <v>0</v>
      </c>
      <c r="AA7" s="108">
        <f t="shared" ref="AA7:AA30" si="3">Y7+Z7</f>
        <v>223</v>
      </c>
      <c r="AB7" s="108">
        <f t="shared" ref="AB7:AB30" si="4">AG7-F7</f>
        <v>486</v>
      </c>
      <c r="AC7" s="37">
        <f t="shared" ref="AC7:AC30" si="5">AB7-AA7</f>
        <v>263</v>
      </c>
      <c r="AD7" s="168">
        <f t="shared" ref="AD7:AD30" si="6">C7+Y7</f>
        <v>223</v>
      </c>
      <c r="AE7" s="169">
        <f t="shared" ref="AE7:AE30" si="7">D7+Z7</f>
        <v>0</v>
      </c>
      <c r="AF7" s="4">
        <f t="shared" ref="AF7:AF30" si="8">AD7+AE7</f>
        <v>223</v>
      </c>
      <c r="AG7" s="16">
        <v>486</v>
      </c>
      <c r="AH7" s="37">
        <f t="shared" ref="AH7:AH30" si="9">AG7-AF7</f>
        <v>263</v>
      </c>
    </row>
    <row r="8" spans="1:34" outlineLevel="1" x14ac:dyDescent="0.25">
      <c r="A8" s="13" t="s">
        <v>15</v>
      </c>
      <c r="B8" s="57" t="s">
        <v>115</v>
      </c>
      <c r="C8" s="13">
        <v>0</v>
      </c>
      <c r="D8" s="17">
        <v>0</v>
      </c>
      <c r="E8" s="57">
        <f t="shared" si="0"/>
        <v>0</v>
      </c>
      <c r="F8" s="57">
        <v>0</v>
      </c>
      <c r="G8" s="57">
        <f t="shared" si="1"/>
        <v>0</v>
      </c>
      <c r="H8" s="150"/>
      <c r="I8" s="19"/>
      <c r="J8" s="14">
        <v>0</v>
      </c>
      <c r="K8" s="13">
        <v>26</v>
      </c>
      <c r="L8" s="14">
        <v>0</v>
      </c>
      <c r="M8" s="13"/>
      <c r="N8" s="14"/>
      <c r="O8" s="13"/>
      <c r="P8" s="14">
        <v>0</v>
      </c>
      <c r="Q8" s="13"/>
      <c r="R8" s="17">
        <v>0</v>
      </c>
      <c r="S8" s="13"/>
      <c r="T8" s="14"/>
      <c r="U8" s="19"/>
      <c r="V8" s="14"/>
      <c r="W8" s="13"/>
      <c r="X8" s="17"/>
      <c r="Y8" s="13">
        <f t="shared" si="2"/>
        <v>26</v>
      </c>
      <c r="Z8" s="57">
        <f t="shared" si="2"/>
        <v>0</v>
      </c>
      <c r="AA8" s="57">
        <f t="shared" si="3"/>
        <v>26</v>
      </c>
      <c r="AB8" s="57">
        <f t="shared" si="4"/>
        <v>26</v>
      </c>
      <c r="AC8" s="57">
        <f t="shared" si="5"/>
        <v>0</v>
      </c>
      <c r="AD8" s="13">
        <f t="shared" si="6"/>
        <v>26</v>
      </c>
      <c r="AE8" s="57">
        <f t="shared" si="7"/>
        <v>0</v>
      </c>
      <c r="AF8" s="57">
        <f t="shared" si="8"/>
        <v>26</v>
      </c>
      <c r="AG8" s="17">
        <v>26</v>
      </c>
      <c r="AH8" s="35">
        <f t="shared" si="9"/>
        <v>0</v>
      </c>
    </row>
    <row r="9" spans="1:34" outlineLevel="1" x14ac:dyDescent="0.25">
      <c r="A9" s="5" t="s">
        <v>18</v>
      </c>
      <c r="B9" s="4" t="s">
        <v>19</v>
      </c>
      <c r="C9" s="5">
        <v>0</v>
      </c>
      <c r="D9" s="16">
        <v>0</v>
      </c>
      <c r="E9" s="4">
        <f t="shared" si="0"/>
        <v>0</v>
      </c>
      <c r="F9" s="4">
        <v>0</v>
      </c>
      <c r="G9" s="37">
        <f t="shared" si="1"/>
        <v>0</v>
      </c>
      <c r="H9" s="150"/>
      <c r="I9" s="99"/>
      <c r="J9" s="6"/>
      <c r="K9" s="5">
        <v>219</v>
      </c>
      <c r="L9" s="6"/>
      <c r="M9" s="13"/>
      <c r="N9" s="14"/>
      <c r="O9" s="13"/>
      <c r="P9" s="14"/>
      <c r="Q9" s="5"/>
      <c r="R9" s="16"/>
      <c r="S9" s="13"/>
      <c r="T9" s="14"/>
      <c r="U9" s="19"/>
      <c r="V9" s="14"/>
      <c r="W9" s="13"/>
      <c r="X9" s="17"/>
      <c r="Y9" s="20">
        <f t="shared" si="2"/>
        <v>219</v>
      </c>
      <c r="Z9" s="108">
        <f t="shared" si="2"/>
        <v>0</v>
      </c>
      <c r="AA9" s="108">
        <f t="shared" si="3"/>
        <v>219</v>
      </c>
      <c r="AB9" s="108">
        <f t="shared" si="4"/>
        <v>405</v>
      </c>
      <c r="AC9" s="37">
        <f t="shared" si="5"/>
        <v>186</v>
      </c>
      <c r="AD9" s="168">
        <f t="shared" si="6"/>
        <v>219</v>
      </c>
      <c r="AE9" s="169">
        <f t="shared" si="7"/>
        <v>0</v>
      </c>
      <c r="AF9" s="4">
        <f t="shared" si="8"/>
        <v>219</v>
      </c>
      <c r="AG9" s="16">
        <v>405</v>
      </c>
      <c r="AH9" s="37">
        <f t="shared" si="9"/>
        <v>186</v>
      </c>
    </row>
    <row r="10" spans="1:34" outlineLevel="1" x14ac:dyDescent="0.25">
      <c r="A10" s="5" t="s">
        <v>26</v>
      </c>
      <c r="B10" s="4" t="s">
        <v>27</v>
      </c>
      <c r="C10" s="20">
        <v>0</v>
      </c>
      <c r="D10" s="115">
        <v>0</v>
      </c>
      <c r="E10" s="108">
        <f t="shared" si="0"/>
        <v>0</v>
      </c>
      <c r="F10" s="108">
        <v>0</v>
      </c>
      <c r="G10" s="79">
        <f t="shared" si="1"/>
        <v>0</v>
      </c>
      <c r="H10" s="150"/>
      <c r="I10" s="19"/>
      <c r="J10" s="14"/>
      <c r="K10" s="13"/>
      <c r="L10" s="14"/>
      <c r="M10" s="13"/>
      <c r="N10" s="14"/>
      <c r="O10" s="13"/>
      <c r="P10" s="14"/>
      <c r="Q10" s="13"/>
      <c r="R10" s="17"/>
      <c r="S10" s="13"/>
      <c r="T10" s="14"/>
      <c r="U10" s="19"/>
      <c r="V10" s="14"/>
      <c r="W10" s="13"/>
      <c r="X10" s="17"/>
      <c r="Y10" s="20">
        <f t="shared" si="2"/>
        <v>0</v>
      </c>
      <c r="Z10" s="108">
        <f t="shared" si="2"/>
        <v>0</v>
      </c>
      <c r="AA10" s="108">
        <f t="shared" si="3"/>
        <v>0</v>
      </c>
      <c r="AB10" s="108">
        <f t="shared" si="4"/>
        <v>0</v>
      </c>
      <c r="AC10" s="79">
        <f t="shared" si="5"/>
        <v>0</v>
      </c>
      <c r="AD10" s="168">
        <f t="shared" si="6"/>
        <v>0</v>
      </c>
      <c r="AE10" s="169">
        <f t="shared" si="7"/>
        <v>0</v>
      </c>
      <c r="AF10" s="4">
        <f t="shared" si="8"/>
        <v>0</v>
      </c>
      <c r="AG10" s="16">
        <v>0</v>
      </c>
      <c r="AH10" s="37">
        <f t="shared" si="9"/>
        <v>0</v>
      </c>
    </row>
    <row r="11" spans="1:34" outlineLevel="1" x14ac:dyDescent="0.25">
      <c r="A11" s="5" t="s">
        <v>28</v>
      </c>
      <c r="B11" s="4" t="s">
        <v>29</v>
      </c>
      <c r="C11" s="20">
        <v>0</v>
      </c>
      <c r="D11" s="115">
        <v>0</v>
      </c>
      <c r="E11" s="108">
        <f t="shared" si="0"/>
        <v>0</v>
      </c>
      <c r="F11" s="108">
        <v>0</v>
      </c>
      <c r="G11" s="79">
        <f t="shared" si="1"/>
        <v>0</v>
      </c>
      <c r="H11" s="150"/>
      <c r="I11" s="99"/>
      <c r="J11" s="6"/>
      <c r="K11" s="5">
        <v>96</v>
      </c>
      <c r="L11" s="6"/>
      <c r="M11" s="13"/>
      <c r="N11" s="14"/>
      <c r="O11" s="13"/>
      <c r="P11" s="14"/>
      <c r="Q11" s="13"/>
      <c r="R11" s="17"/>
      <c r="S11" s="5"/>
      <c r="T11" s="6"/>
      <c r="U11" s="19"/>
      <c r="V11" s="14"/>
      <c r="W11" s="13"/>
      <c r="X11" s="17"/>
      <c r="Y11" s="20">
        <f t="shared" si="2"/>
        <v>96</v>
      </c>
      <c r="Z11" s="108">
        <f t="shared" si="2"/>
        <v>0</v>
      </c>
      <c r="AA11" s="108">
        <f t="shared" si="3"/>
        <v>96</v>
      </c>
      <c r="AB11" s="108">
        <f t="shared" si="4"/>
        <v>162</v>
      </c>
      <c r="AC11" s="79">
        <f t="shared" si="5"/>
        <v>66</v>
      </c>
      <c r="AD11" s="168">
        <f t="shared" si="6"/>
        <v>96</v>
      </c>
      <c r="AE11" s="169">
        <f t="shared" si="7"/>
        <v>0</v>
      </c>
      <c r="AF11" s="4">
        <f t="shared" si="8"/>
        <v>96</v>
      </c>
      <c r="AG11" s="16">
        <v>162</v>
      </c>
      <c r="AH11" s="37">
        <f t="shared" si="9"/>
        <v>66</v>
      </c>
    </row>
    <row r="12" spans="1:34" s="42" customFormat="1" outlineLevel="1" x14ac:dyDescent="0.25">
      <c r="A12" s="36" t="s">
        <v>51</v>
      </c>
      <c r="B12" s="28" t="s">
        <v>48</v>
      </c>
      <c r="C12" s="78">
        <v>0</v>
      </c>
      <c r="D12" s="116">
        <v>0</v>
      </c>
      <c r="E12" s="108">
        <f t="shared" si="0"/>
        <v>0</v>
      </c>
      <c r="F12" s="109">
        <v>0</v>
      </c>
      <c r="G12" s="79">
        <f t="shared" si="1"/>
        <v>0</v>
      </c>
      <c r="H12" s="150"/>
      <c r="I12" s="100"/>
      <c r="J12" s="37"/>
      <c r="K12" s="34"/>
      <c r="L12" s="35"/>
      <c r="M12" s="34"/>
      <c r="N12" s="35"/>
      <c r="O12" s="34"/>
      <c r="P12" s="35"/>
      <c r="Q12" s="34"/>
      <c r="R12" s="38"/>
      <c r="S12" s="34"/>
      <c r="T12" s="35"/>
      <c r="U12" s="39"/>
      <c r="V12" s="35"/>
      <c r="W12" s="34"/>
      <c r="X12" s="38"/>
      <c r="Y12" s="20">
        <f t="shared" si="2"/>
        <v>0</v>
      </c>
      <c r="Z12" s="108">
        <f t="shared" si="2"/>
        <v>0</v>
      </c>
      <c r="AA12" s="108">
        <f t="shared" si="3"/>
        <v>0</v>
      </c>
      <c r="AB12" s="108">
        <f t="shared" si="4"/>
        <v>100</v>
      </c>
      <c r="AC12" s="79">
        <f t="shared" si="5"/>
        <v>100</v>
      </c>
      <c r="AD12" s="168">
        <f t="shared" si="6"/>
        <v>0</v>
      </c>
      <c r="AE12" s="169">
        <f t="shared" si="7"/>
        <v>0</v>
      </c>
      <c r="AF12" s="4">
        <f t="shared" si="8"/>
        <v>0</v>
      </c>
      <c r="AG12" s="44">
        <v>100</v>
      </c>
      <c r="AH12" s="37">
        <f t="shared" si="9"/>
        <v>100</v>
      </c>
    </row>
    <row r="13" spans="1:34" s="42" customFormat="1" outlineLevel="1" x14ac:dyDescent="0.25">
      <c r="A13" s="36"/>
      <c r="B13" s="28"/>
      <c r="C13" s="78"/>
      <c r="D13" s="116"/>
      <c r="E13" s="108"/>
      <c r="F13" s="109"/>
      <c r="G13" s="79"/>
      <c r="H13" s="150"/>
      <c r="I13" s="100"/>
      <c r="J13" s="37"/>
      <c r="K13" s="34"/>
      <c r="L13" s="35"/>
      <c r="M13" s="34"/>
      <c r="N13" s="35"/>
      <c r="O13" s="34"/>
      <c r="P13" s="35"/>
      <c r="Q13" s="34"/>
      <c r="R13" s="38"/>
      <c r="S13" s="34"/>
      <c r="T13" s="35"/>
      <c r="U13" s="39"/>
      <c r="V13" s="35"/>
      <c r="W13" s="34"/>
      <c r="X13" s="38"/>
      <c r="Y13" s="20"/>
      <c r="Z13" s="108"/>
      <c r="AA13" s="108"/>
      <c r="AB13" s="108"/>
      <c r="AC13" s="79"/>
      <c r="AD13" s="168"/>
      <c r="AE13" s="169"/>
      <c r="AF13" s="4"/>
      <c r="AG13" s="44"/>
      <c r="AH13" s="37"/>
    </row>
    <row r="14" spans="1:34" s="3" customFormat="1" outlineLevel="1" x14ac:dyDescent="0.25">
      <c r="A14" s="202" t="s">
        <v>38</v>
      </c>
      <c r="B14" s="221"/>
      <c r="C14" s="2"/>
      <c r="D14" s="15"/>
      <c r="E14" s="9"/>
      <c r="F14" s="9"/>
      <c r="G14" s="9"/>
      <c r="H14" s="150"/>
      <c r="I14" s="18"/>
      <c r="J14" s="10"/>
      <c r="K14" s="2"/>
      <c r="L14" s="10"/>
      <c r="M14" s="2"/>
      <c r="N14" s="10"/>
      <c r="O14" s="2"/>
      <c r="P14" s="10"/>
      <c r="Q14" s="2"/>
      <c r="R14" s="15"/>
      <c r="S14" s="2"/>
      <c r="T14" s="10"/>
      <c r="U14" s="18"/>
      <c r="V14" s="10"/>
      <c r="W14" s="2"/>
      <c r="X14" s="15"/>
      <c r="Y14" s="2"/>
      <c r="Z14" s="9"/>
      <c r="AA14" s="9"/>
      <c r="AB14" s="9"/>
      <c r="AC14" s="9"/>
      <c r="AD14" s="2"/>
      <c r="AE14" s="9"/>
      <c r="AF14" s="9"/>
      <c r="AG14" s="15"/>
      <c r="AH14" s="55"/>
    </row>
    <row r="15" spans="1:34" outlineLevel="1" x14ac:dyDescent="0.25">
      <c r="A15" s="5" t="s">
        <v>9</v>
      </c>
      <c r="B15" s="4" t="s">
        <v>82</v>
      </c>
      <c r="C15" s="5">
        <v>1</v>
      </c>
      <c r="D15" s="16">
        <v>0</v>
      </c>
      <c r="E15" s="4">
        <f t="shared" si="0"/>
        <v>1</v>
      </c>
      <c r="F15" s="4">
        <v>111</v>
      </c>
      <c r="G15" s="37">
        <f t="shared" si="1"/>
        <v>110</v>
      </c>
      <c r="H15" s="150"/>
      <c r="I15" s="99"/>
      <c r="J15" s="6"/>
      <c r="K15" s="5"/>
      <c r="L15" s="6"/>
      <c r="M15" s="5"/>
      <c r="N15" s="6"/>
      <c r="O15" s="13"/>
      <c r="P15" s="14"/>
      <c r="Q15" s="13"/>
      <c r="R15" s="17"/>
      <c r="S15" s="13"/>
      <c r="T15" s="14"/>
      <c r="U15" s="19"/>
      <c r="V15" s="14"/>
      <c r="W15" s="13"/>
      <c r="X15" s="17"/>
      <c r="Y15" s="20">
        <v>81</v>
      </c>
      <c r="Z15" s="108">
        <f t="shared" si="2"/>
        <v>0</v>
      </c>
      <c r="AA15" s="108">
        <f t="shared" si="3"/>
        <v>81</v>
      </c>
      <c r="AB15" s="108">
        <f t="shared" si="4"/>
        <v>132</v>
      </c>
      <c r="AC15" s="37">
        <f t="shared" si="5"/>
        <v>51</v>
      </c>
      <c r="AD15" s="168">
        <f t="shared" si="6"/>
        <v>82</v>
      </c>
      <c r="AE15" s="169">
        <f t="shared" si="7"/>
        <v>0</v>
      </c>
      <c r="AF15" s="4">
        <f t="shared" si="8"/>
        <v>82</v>
      </c>
      <c r="AG15" s="16">
        <v>243</v>
      </c>
      <c r="AH15" s="37">
        <f>AG15-AF15</f>
        <v>161</v>
      </c>
    </row>
    <row r="16" spans="1:34" outlineLevel="1" x14ac:dyDescent="0.25">
      <c r="A16" s="5" t="s">
        <v>10</v>
      </c>
      <c r="B16" s="4" t="s">
        <v>83</v>
      </c>
      <c r="C16" s="5">
        <v>0</v>
      </c>
      <c r="D16" s="16">
        <v>0</v>
      </c>
      <c r="E16" s="4">
        <f t="shared" si="0"/>
        <v>0</v>
      </c>
      <c r="F16" s="4">
        <v>81</v>
      </c>
      <c r="G16" s="37">
        <f t="shared" si="1"/>
        <v>81</v>
      </c>
      <c r="H16" s="150"/>
      <c r="I16" s="99"/>
      <c r="J16" s="6"/>
      <c r="K16" s="5"/>
      <c r="L16" s="6"/>
      <c r="M16" s="5"/>
      <c r="N16" s="6"/>
      <c r="O16" s="13"/>
      <c r="P16" s="14"/>
      <c r="Q16" s="13"/>
      <c r="R16" s="17"/>
      <c r="S16" s="13"/>
      <c r="T16" s="14"/>
      <c r="U16" s="19"/>
      <c r="V16" s="14"/>
      <c r="W16" s="13"/>
      <c r="X16" s="17"/>
      <c r="Y16" s="20">
        <v>81</v>
      </c>
      <c r="Z16" s="108">
        <f t="shared" si="2"/>
        <v>0</v>
      </c>
      <c r="AA16" s="108">
        <f t="shared" si="3"/>
        <v>81</v>
      </c>
      <c r="AB16" s="108">
        <f t="shared" si="4"/>
        <v>365</v>
      </c>
      <c r="AC16" s="37">
        <f t="shared" si="5"/>
        <v>284</v>
      </c>
      <c r="AD16" s="168">
        <f t="shared" si="6"/>
        <v>81</v>
      </c>
      <c r="AE16" s="169">
        <f t="shared" si="7"/>
        <v>0</v>
      </c>
      <c r="AF16" s="4">
        <f t="shared" si="8"/>
        <v>81</v>
      </c>
      <c r="AG16" s="16">
        <v>446</v>
      </c>
      <c r="AH16" s="37">
        <f t="shared" si="9"/>
        <v>365</v>
      </c>
    </row>
    <row r="17" spans="1:34" outlineLevel="1" x14ac:dyDescent="0.25">
      <c r="A17" s="5" t="s">
        <v>20</v>
      </c>
      <c r="B17" s="4" t="s">
        <v>21</v>
      </c>
      <c r="C17" s="5">
        <v>37</v>
      </c>
      <c r="D17" s="16">
        <v>0</v>
      </c>
      <c r="E17" s="4">
        <f t="shared" si="0"/>
        <v>37</v>
      </c>
      <c r="F17" s="4">
        <v>41</v>
      </c>
      <c r="G17" s="37">
        <f t="shared" si="1"/>
        <v>4</v>
      </c>
      <c r="H17" s="150"/>
      <c r="I17" s="99"/>
      <c r="J17" s="6"/>
      <c r="K17" s="5"/>
      <c r="L17" s="21"/>
      <c r="M17" s="5">
        <v>143</v>
      </c>
      <c r="N17" s="6"/>
      <c r="O17" s="13"/>
      <c r="P17" s="14"/>
      <c r="Q17" s="13"/>
      <c r="R17" s="17"/>
      <c r="S17" s="13"/>
      <c r="T17" s="14"/>
      <c r="U17" s="19"/>
      <c r="V17" s="14"/>
      <c r="W17" s="13"/>
      <c r="X17" s="17"/>
      <c r="Y17" s="20">
        <f t="shared" si="2"/>
        <v>143</v>
      </c>
      <c r="Z17" s="108">
        <f t="shared" si="2"/>
        <v>0</v>
      </c>
      <c r="AA17" s="108">
        <f t="shared" si="3"/>
        <v>143</v>
      </c>
      <c r="AB17" s="108">
        <f t="shared" si="4"/>
        <v>81</v>
      </c>
      <c r="AC17" s="37">
        <f t="shared" si="5"/>
        <v>-62</v>
      </c>
      <c r="AD17" s="168">
        <f t="shared" si="6"/>
        <v>180</v>
      </c>
      <c r="AE17" s="169">
        <f t="shared" si="7"/>
        <v>0</v>
      </c>
      <c r="AF17" s="4">
        <f t="shared" si="8"/>
        <v>180</v>
      </c>
      <c r="AG17" s="16">
        <v>122</v>
      </c>
      <c r="AH17" s="37">
        <f>AG17-AF17</f>
        <v>-58</v>
      </c>
    </row>
    <row r="18" spans="1:34" s="3" customFormat="1" outlineLevel="1" x14ac:dyDescent="0.25">
      <c r="A18" s="202" t="s">
        <v>34</v>
      </c>
      <c r="B18" s="221"/>
      <c r="C18" s="2"/>
      <c r="D18" s="15"/>
      <c r="E18" s="9"/>
      <c r="F18" s="9"/>
      <c r="G18" s="9"/>
      <c r="H18" s="150"/>
      <c r="I18" s="18"/>
      <c r="J18" s="10"/>
      <c r="K18" s="2"/>
      <c r="L18" s="10"/>
      <c r="M18" s="2"/>
      <c r="N18" s="10"/>
      <c r="O18" s="2"/>
      <c r="P18" s="10"/>
      <c r="Q18" s="2"/>
      <c r="R18" s="15"/>
      <c r="S18" s="2"/>
      <c r="T18" s="10"/>
      <c r="U18" s="18"/>
      <c r="V18" s="10"/>
      <c r="W18" s="2"/>
      <c r="X18" s="15"/>
      <c r="Y18" s="2"/>
      <c r="Z18" s="9"/>
      <c r="AA18" s="9"/>
      <c r="AB18" s="9"/>
      <c r="AC18" s="9"/>
      <c r="AD18" s="2"/>
      <c r="AE18" s="9"/>
      <c r="AF18" s="9"/>
      <c r="AG18" s="15"/>
      <c r="AH18" s="55"/>
    </row>
    <row r="19" spans="1:34" outlineLevel="1" x14ac:dyDescent="0.25">
      <c r="A19" s="5" t="s">
        <v>22</v>
      </c>
      <c r="B19" s="4" t="s">
        <v>23</v>
      </c>
      <c r="C19" s="5">
        <v>187</v>
      </c>
      <c r="D19" s="16">
        <v>0</v>
      </c>
      <c r="E19" s="4">
        <f t="shared" si="0"/>
        <v>187</v>
      </c>
      <c r="F19" s="4">
        <v>200</v>
      </c>
      <c r="G19" s="37">
        <f t="shared" si="1"/>
        <v>13</v>
      </c>
      <c r="H19" s="150"/>
      <c r="I19" s="99">
        <v>547</v>
      </c>
      <c r="J19" s="6"/>
      <c r="K19" s="13"/>
      <c r="L19" s="14"/>
      <c r="M19" s="13"/>
      <c r="N19" s="14"/>
      <c r="O19" s="13"/>
      <c r="P19" s="14"/>
      <c r="Q19" s="13"/>
      <c r="R19" s="17"/>
      <c r="S19" s="13"/>
      <c r="T19" s="14"/>
      <c r="U19" s="19"/>
      <c r="V19" s="14"/>
      <c r="W19" s="20">
        <v>20</v>
      </c>
      <c r="X19" s="17"/>
      <c r="Y19" s="20">
        <f t="shared" si="2"/>
        <v>567</v>
      </c>
      <c r="Z19" s="108">
        <f t="shared" si="2"/>
        <v>0</v>
      </c>
      <c r="AA19" s="108">
        <f t="shared" si="3"/>
        <v>567</v>
      </c>
      <c r="AB19" s="108">
        <f t="shared" si="4"/>
        <v>567</v>
      </c>
      <c r="AC19" s="37">
        <f t="shared" si="5"/>
        <v>0</v>
      </c>
      <c r="AD19" s="168">
        <f t="shared" si="6"/>
        <v>754</v>
      </c>
      <c r="AE19" s="169">
        <f t="shared" si="7"/>
        <v>0</v>
      </c>
      <c r="AF19" s="4">
        <f t="shared" si="8"/>
        <v>754</v>
      </c>
      <c r="AG19" s="16">
        <v>767</v>
      </c>
      <c r="AH19" s="37">
        <f t="shared" si="9"/>
        <v>13</v>
      </c>
    </row>
    <row r="20" spans="1:34" outlineLevel="1" x14ac:dyDescent="0.25">
      <c r="A20" s="4" t="s">
        <v>108</v>
      </c>
      <c r="B20" s="16" t="s">
        <v>112</v>
      </c>
      <c r="C20" s="5"/>
      <c r="D20" s="16"/>
      <c r="E20" s="4"/>
      <c r="F20" s="4"/>
      <c r="G20" s="37"/>
      <c r="H20" s="150"/>
      <c r="I20" s="99"/>
      <c r="J20" s="6"/>
      <c r="K20" s="13"/>
      <c r="L20" s="14"/>
      <c r="M20" s="13"/>
      <c r="N20" s="14"/>
      <c r="O20" s="13"/>
      <c r="P20" s="14"/>
      <c r="Q20" s="13"/>
      <c r="R20" s="17"/>
      <c r="S20" s="13"/>
      <c r="T20" s="14"/>
      <c r="U20" s="19"/>
      <c r="V20" s="14"/>
      <c r="W20" s="20"/>
      <c r="X20" s="17"/>
      <c r="Y20" s="20"/>
      <c r="Z20" s="108"/>
      <c r="AA20" s="108"/>
      <c r="AB20" s="108"/>
      <c r="AC20" s="37"/>
      <c r="AD20" s="168"/>
      <c r="AE20" s="169"/>
      <c r="AF20" s="4"/>
      <c r="AG20" s="16"/>
      <c r="AH20" s="37"/>
    </row>
    <row r="21" spans="1:34" ht="15.75" outlineLevel="1" thickBot="1" x14ac:dyDescent="0.3">
      <c r="A21" s="5" t="s">
        <v>24</v>
      </c>
      <c r="B21" s="12" t="s">
        <v>25</v>
      </c>
      <c r="C21" s="45">
        <v>0</v>
      </c>
      <c r="D21" s="62">
        <v>0</v>
      </c>
      <c r="E21" s="12">
        <f t="shared" ref="E21" si="10">C21+D21</f>
        <v>0</v>
      </c>
      <c r="F21" s="12">
        <v>0</v>
      </c>
      <c r="G21" s="92">
        <f t="shared" ref="G21" si="11">F21-E21</f>
        <v>0</v>
      </c>
      <c r="H21" s="150"/>
      <c r="I21" s="50"/>
      <c r="J21" s="48"/>
      <c r="K21" s="47"/>
      <c r="L21" s="48"/>
      <c r="M21" s="47"/>
      <c r="N21" s="48"/>
      <c r="O21" s="47"/>
      <c r="P21" s="48"/>
      <c r="Q21" s="47"/>
      <c r="R21" s="49"/>
      <c r="S21" s="47"/>
      <c r="T21" s="48"/>
      <c r="U21" s="50"/>
      <c r="V21" s="48"/>
      <c r="W21" s="45"/>
      <c r="X21" s="62"/>
      <c r="Y21" s="130">
        <f t="shared" ref="Y21" si="12">I21+K21+M21+O21+Q21+S21+U21+W21</f>
        <v>0</v>
      </c>
      <c r="Z21" s="122">
        <f t="shared" ref="Z21" si="13">J21+L21+N21+P21+R21+T21+V21+X21</f>
        <v>0</v>
      </c>
      <c r="AA21" s="122">
        <f t="shared" ref="AA21" si="14">Y21+Z21</f>
        <v>0</v>
      </c>
      <c r="AB21" s="122">
        <f t="shared" ref="AB21" si="15">AG21-F21</f>
        <v>649</v>
      </c>
      <c r="AC21" s="92">
        <f t="shared" ref="AC21" si="16">AB21-AA21</f>
        <v>649</v>
      </c>
      <c r="AD21" s="168">
        <f t="shared" si="6"/>
        <v>0</v>
      </c>
      <c r="AE21" s="169">
        <f t="shared" si="7"/>
        <v>0</v>
      </c>
      <c r="AF21" s="53">
        <f t="shared" ref="AF21" si="17">AD21+AE21</f>
        <v>0</v>
      </c>
      <c r="AG21" s="51">
        <v>649</v>
      </c>
      <c r="AH21" s="56">
        <f t="shared" ref="AH21" si="18">AG21-AF21</f>
        <v>649</v>
      </c>
    </row>
    <row r="22" spans="1:34" s="3" customFormat="1" outlineLevel="1" x14ac:dyDescent="0.25">
      <c r="A22" s="202" t="s">
        <v>35</v>
      </c>
      <c r="B22" s="221"/>
      <c r="C22" s="2"/>
      <c r="D22" s="15"/>
      <c r="E22" s="9"/>
      <c r="F22" s="9"/>
      <c r="G22" s="9"/>
      <c r="H22" s="150"/>
      <c r="I22" s="18"/>
      <c r="J22" s="10"/>
      <c r="K22" s="2"/>
      <c r="L22" s="10"/>
      <c r="M22" s="2"/>
      <c r="N22" s="10"/>
      <c r="O22" s="2"/>
      <c r="P22" s="10"/>
      <c r="Q22" s="2"/>
      <c r="R22" s="15"/>
      <c r="S22" s="2"/>
      <c r="T22" s="10"/>
      <c r="U22" s="18"/>
      <c r="V22" s="10"/>
      <c r="W22" s="2"/>
      <c r="X22" s="15"/>
      <c r="Y22" s="2"/>
      <c r="Z22" s="9"/>
      <c r="AA22" s="9"/>
      <c r="AB22" s="9"/>
      <c r="AC22" s="9"/>
      <c r="AD22" s="2"/>
      <c r="AE22" s="9"/>
      <c r="AF22" s="9"/>
      <c r="AG22" s="15"/>
      <c r="AH22" s="55"/>
    </row>
    <row r="23" spans="1:34" outlineLevel="1" x14ac:dyDescent="0.25">
      <c r="A23" s="5" t="s">
        <v>16</v>
      </c>
      <c r="B23" s="4" t="s">
        <v>17</v>
      </c>
      <c r="C23" s="5">
        <v>0</v>
      </c>
      <c r="D23" s="16">
        <v>0</v>
      </c>
      <c r="E23" s="4">
        <f t="shared" si="0"/>
        <v>0</v>
      </c>
      <c r="F23" s="4">
        <v>0</v>
      </c>
      <c r="G23" s="37">
        <f t="shared" si="1"/>
        <v>0</v>
      </c>
      <c r="H23" s="150"/>
      <c r="I23" s="19"/>
      <c r="J23" s="14"/>
      <c r="K23" s="13"/>
      <c r="L23" s="14"/>
      <c r="M23" s="13"/>
      <c r="N23" s="14"/>
      <c r="O23" s="13"/>
      <c r="P23" s="14"/>
      <c r="Q23" s="13"/>
      <c r="R23" s="17"/>
      <c r="S23" s="13"/>
      <c r="T23" s="14"/>
      <c r="U23" s="19"/>
      <c r="V23" s="14"/>
      <c r="W23" s="5"/>
      <c r="X23" s="16"/>
      <c r="Y23" s="20">
        <f t="shared" si="2"/>
        <v>0</v>
      </c>
      <c r="Z23" s="108">
        <f t="shared" si="2"/>
        <v>0</v>
      </c>
      <c r="AA23" s="108">
        <f t="shared" si="3"/>
        <v>0</v>
      </c>
      <c r="AB23" s="108">
        <f t="shared" si="4"/>
        <v>324</v>
      </c>
      <c r="AC23" s="37">
        <f t="shared" si="5"/>
        <v>324</v>
      </c>
      <c r="AD23" s="168">
        <f t="shared" si="6"/>
        <v>0</v>
      </c>
      <c r="AE23" s="169">
        <f t="shared" si="7"/>
        <v>0</v>
      </c>
      <c r="AF23" s="4">
        <f t="shared" si="8"/>
        <v>0</v>
      </c>
      <c r="AG23" s="16">
        <v>324</v>
      </c>
      <c r="AH23" s="37">
        <f t="shared" si="9"/>
        <v>324</v>
      </c>
    </row>
    <row r="24" spans="1:34" outlineLevel="1" x14ac:dyDescent="0.25">
      <c r="A24" s="5" t="s">
        <v>30</v>
      </c>
      <c r="B24" s="4" t="s">
        <v>31</v>
      </c>
      <c r="C24" s="5">
        <v>352</v>
      </c>
      <c r="D24" s="16">
        <v>0</v>
      </c>
      <c r="E24" s="4">
        <f t="shared" si="0"/>
        <v>352</v>
      </c>
      <c r="F24" s="4">
        <v>352</v>
      </c>
      <c r="G24" s="37">
        <f t="shared" si="1"/>
        <v>0</v>
      </c>
      <c r="H24" s="150"/>
      <c r="I24" s="19"/>
      <c r="J24" s="14"/>
      <c r="K24" s="13"/>
      <c r="L24" s="14"/>
      <c r="M24" s="13"/>
      <c r="N24" s="14"/>
      <c r="O24" s="13"/>
      <c r="P24" s="14"/>
      <c r="Q24" s="13"/>
      <c r="R24" s="17"/>
      <c r="S24" s="13"/>
      <c r="T24" s="14"/>
      <c r="U24" s="19"/>
      <c r="V24" s="14"/>
      <c r="W24" s="13"/>
      <c r="X24" s="17"/>
      <c r="Y24" s="20">
        <f t="shared" si="2"/>
        <v>0</v>
      </c>
      <c r="Z24" s="108">
        <f t="shared" si="2"/>
        <v>0</v>
      </c>
      <c r="AA24" s="108">
        <f t="shared" si="3"/>
        <v>0</v>
      </c>
      <c r="AB24" s="108">
        <f t="shared" si="4"/>
        <v>134</v>
      </c>
      <c r="AC24" s="37">
        <f t="shared" si="5"/>
        <v>134</v>
      </c>
      <c r="AD24" s="168">
        <f t="shared" si="6"/>
        <v>352</v>
      </c>
      <c r="AE24" s="169">
        <f t="shared" si="7"/>
        <v>0</v>
      </c>
      <c r="AF24" s="4">
        <f t="shared" si="8"/>
        <v>352</v>
      </c>
      <c r="AG24" s="16">
        <v>486</v>
      </c>
      <c r="AH24" s="37">
        <f t="shared" si="9"/>
        <v>134</v>
      </c>
    </row>
    <row r="25" spans="1:34" outlineLevel="1" x14ac:dyDescent="0.25">
      <c r="A25" s="5" t="s">
        <v>120</v>
      </c>
      <c r="B25" s="46" t="s">
        <v>119</v>
      </c>
      <c r="C25" s="5"/>
      <c r="D25" s="16"/>
      <c r="E25" s="4"/>
      <c r="F25" s="4"/>
      <c r="G25" s="44"/>
      <c r="H25" s="150"/>
      <c r="I25" s="19"/>
      <c r="J25" s="14"/>
      <c r="K25" s="13"/>
      <c r="L25" s="14"/>
      <c r="M25" s="13"/>
      <c r="N25" s="14"/>
      <c r="O25" s="13"/>
      <c r="P25" s="14"/>
      <c r="Q25" s="13"/>
      <c r="R25" s="17"/>
      <c r="S25" s="13"/>
      <c r="T25" s="14"/>
      <c r="U25" s="19"/>
      <c r="V25" s="14"/>
      <c r="W25" s="13"/>
      <c r="X25" s="17"/>
      <c r="Y25" s="20"/>
      <c r="Z25" s="108"/>
      <c r="AA25" s="108"/>
      <c r="AB25" s="108"/>
      <c r="AC25" s="44"/>
      <c r="AD25" s="168"/>
      <c r="AE25" s="169"/>
      <c r="AF25" s="4"/>
      <c r="AG25" s="16"/>
      <c r="AH25" s="37"/>
    </row>
    <row r="26" spans="1:34" s="3" customFormat="1" outlineLevel="1" x14ac:dyDescent="0.25">
      <c r="A26" s="202" t="s">
        <v>36</v>
      </c>
      <c r="B26" s="221"/>
      <c r="C26" s="2"/>
      <c r="D26" s="15"/>
      <c r="E26" s="9"/>
      <c r="F26" s="9"/>
      <c r="G26" s="9"/>
      <c r="H26" s="150"/>
      <c r="I26" s="18"/>
      <c r="J26" s="10"/>
      <c r="K26" s="2"/>
      <c r="L26" s="10"/>
      <c r="M26" s="2"/>
      <c r="N26" s="10"/>
      <c r="O26" s="2"/>
      <c r="P26" s="10"/>
      <c r="Q26" s="2"/>
      <c r="R26" s="15"/>
      <c r="S26" s="2"/>
      <c r="T26" s="10"/>
      <c r="U26" s="18"/>
      <c r="V26" s="10"/>
      <c r="W26" s="2"/>
      <c r="X26" s="15"/>
      <c r="Y26" s="2"/>
      <c r="Z26" s="9"/>
      <c r="AA26" s="9"/>
      <c r="AB26" s="9"/>
      <c r="AC26" s="9"/>
      <c r="AD26" s="2"/>
      <c r="AE26" s="9"/>
      <c r="AF26" s="9"/>
      <c r="AG26" s="15"/>
      <c r="AH26" s="55"/>
    </row>
    <row r="27" spans="1:34" outlineLevel="1" x14ac:dyDescent="0.25">
      <c r="A27" s="5" t="s">
        <v>6</v>
      </c>
      <c r="B27" s="4" t="s">
        <v>55</v>
      </c>
      <c r="C27" s="40">
        <f>1880+756</f>
        <v>2636</v>
      </c>
      <c r="D27" s="98">
        <v>0</v>
      </c>
      <c r="E27" s="4">
        <f t="shared" si="0"/>
        <v>2636</v>
      </c>
      <c r="F27" s="102">
        <v>1600</v>
      </c>
      <c r="G27" s="37">
        <f t="shared" si="1"/>
        <v>-1036</v>
      </c>
      <c r="H27" s="150"/>
      <c r="I27" s="101">
        <v>328</v>
      </c>
      <c r="J27" s="33">
        <v>0</v>
      </c>
      <c r="K27" s="22"/>
      <c r="L27" s="23"/>
      <c r="M27" s="22"/>
      <c r="N27" s="23"/>
      <c r="O27" s="22"/>
      <c r="P27" s="23"/>
      <c r="Q27" s="22"/>
      <c r="R27" s="24"/>
      <c r="S27" s="22"/>
      <c r="T27" s="23"/>
      <c r="U27" s="25"/>
      <c r="V27" s="23"/>
      <c r="W27" s="22"/>
      <c r="X27" s="24"/>
      <c r="Y27" s="20">
        <f t="shared" si="2"/>
        <v>328</v>
      </c>
      <c r="Z27" s="108">
        <f t="shared" si="2"/>
        <v>0</v>
      </c>
      <c r="AA27" s="108">
        <f t="shared" si="3"/>
        <v>328</v>
      </c>
      <c r="AB27" s="108">
        <f t="shared" si="4"/>
        <v>1084</v>
      </c>
      <c r="AC27" s="37">
        <f t="shared" si="5"/>
        <v>756</v>
      </c>
      <c r="AD27" s="168">
        <f t="shared" si="6"/>
        <v>2964</v>
      </c>
      <c r="AE27" s="169">
        <f t="shared" si="7"/>
        <v>0</v>
      </c>
      <c r="AF27" s="4">
        <f t="shared" si="8"/>
        <v>2964</v>
      </c>
      <c r="AG27" s="16">
        <f>2400+363-79</f>
        <v>2684</v>
      </c>
      <c r="AH27" s="37">
        <f t="shared" si="9"/>
        <v>-280</v>
      </c>
    </row>
    <row r="28" spans="1:34" s="3" customFormat="1" outlineLevel="1" x14ac:dyDescent="0.25">
      <c r="A28" s="202" t="s">
        <v>33</v>
      </c>
      <c r="B28" s="221"/>
      <c r="C28" s="2"/>
      <c r="D28" s="15"/>
      <c r="E28" s="9"/>
      <c r="F28" s="9"/>
      <c r="G28" s="9"/>
      <c r="H28" s="150"/>
      <c r="I28" s="18"/>
      <c r="J28" s="10"/>
      <c r="K28" s="2"/>
      <c r="L28" s="10"/>
      <c r="M28" s="2"/>
      <c r="N28" s="10"/>
      <c r="O28" s="2"/>
      <c r="P28" s="10"/>
      <c r="Q28" s="2"/>
      <c r="R28" s="15"/>
      <c r="S28" s="2"/>
      <c r="T28" s="10"/>
      <c r="U28" s="18"/>
      <c r="V28" s="10"/>
      <c r="W28" s="2"/>
      <c r="X28" s="15"/>
      <c r="Y28" s="2"/>
      <c r="Z28" s="9"/>
      <c r="AA28" s="9"/>
      <c r="AB28" s="9"/>
      <c r="AC28" s="9"/>
      <c r="AD28" s="2"/>
      <c r="AE28" s="9"/>
      <c r="AF28" s="9"/>
      <c r="AG28" s="15"/>
      <c r="AH28" s="55"/>
    </row>
    <row r="29" spans="1:34" outlineLevel="1" x14ac:dyDescent="0.25">
      <c r="A29" s="5" t="s">
        <v>7</v>
      </c>
      <c r="B29" s="4" t="s">
        <v>8</v>
      </c>
      <c r="C29" s="8">
        <f>2271-I29</f>
        <v>2041</v>
      </c>
      <c r="D29" s="61">
        <v>0</v>
      </c>
      <c r="E29" s="4">
        <f t="shared" si="0"/>
        <v>2041</v>
      </c>
      <c r="F29" s="59">
        <v>2215</v>
      </c>
      <c r="G29" s="37">
        <f t="shared" si="1"/>
        <v>174</v>
      </c>
      <c r="H29" s="150"/>
      <c r="I29" s="101">
        <v>230</v>
      </c>
      <c r="J29" s="26"/>
      <c r="K29" s="22"/>
      <c r="L29" s="23"/>
      <c r="M29" s="22"/>
      <c r="N29" s="23"/>
      <c r="O29" s="22"/>
      <c r="P29" s="23"/>
      <c r="Q29" s="22"/>
      <c r="R29" s="24"/>
      <c r="S29" s="22"/>
      <c r="T29" s="23"/>
      <c r="U29" s="25"/>
      <c r="V29" s="23"/>
      <c r="W29" s="22"/>
      <c r="X29" s="24"/>
      <c r="Y29" s="20">
        <f t="shared" si="2"/>
        <v>230</v>
      </c>
      <c r="Z29" s="108">
        <f t="shared" si="2"/>
        <v>0</v>
      </c>
      <c r="AA29" s="108">
        <f t="shared" si="3"/>
        <v>230</v>
      </c>
      <c r="AB29" s="108">
        <f t="shared" si="4"/>
        <v>1190</v>
      </c>
      <c r="AC29" s="37">
        <f t="shared" si="5"/>
        <v>960</v>
      </c>
      <c r="AD29" s="168">
        <f t="shared" si="6"/>
        <v>2271</v>
      </c>
      <c r="AE29" s="169">
        <f t="shared" si="7"/>
        <v>0</v>
      </c>
      <c r="AF29" s="4">
        <f t="shared" si="8"/>
        <v>2271</v>
      </c>
      <c r="AG29" s="16">
        <v>3405</v>
      </c>
      <c r="AH29" s="37">
        <f t="shared" si="9"/>
        <v>1134</v>
      </c>
    </row>
    <row r="30" spans="1:34" s="42" customFormat="1" ht="15.75" outlineLevel="1" thickBot="1" x14ac:dyDescent="0.3">
      <c r="A30" s="34" t="s">
        <v>5</v>
      </c>
      <c r="B30" s="67" t="s">
        <v>74</v>
      </c>
      <c r="C30" s="29">
        <v>214</v>
      </c>
      <c r="D30" s="31">
        <v>0</v>
      </c>
      <c r="E30" s="66">
        <f t="shared" si="0"/>
        <v>214</v>
      </c>
      <c r="F30" s="66">
        <v>0</v>
      </c>
      <c r="G30" s="35">
        <f t="shared" si="1"/>
        <v>-214</v>
      </c>
      <c r="H30" s="150"/>
      <c r="I30" s="32"/>
      <c r="J30" s="30"/>
      <c r="K30" s="29"/>
      <c r="L30" s="30"/>
      <c r="M30" s="29"/>
      <c r="N30" s="30"/>
      <c r="O30" s="29"/>
      <c r="P30" s="30"/>
      <c r="Q30" s="29"/>
      <c r="R30" s="31"/>
      <c r="S30" s="29"/>
      <c r="T30" s="30"/>
      <c r="U30" s="32"/>
      <c r="V30" s="30"/>
      <c r="W30" s="29"/>
      <c r="X30" s="31"/>
      <c r="Y30" s="34">
        <f t="shared" si="2"/>
        <v>0</v>
      </c>
      <c r="Z30" s="66">
        <f t="shared" si="2"/>
        <v>0</v>
      </c>
      <c r="AA30" s="66">
        <f t="shared" si="3"/>
        <v>0</v>
      </c>
      <c r="AB30" s="57">
        <f t="shared" si="4"/>
        <v>214</v>
      </c>
      <c r="AC30" s="35">
        <f t="shared" si="5"/>
        <v>214</v>
      </c>
      <c r="AD30" s="34">
        <f t="shared" si="6"/>
        <v>214</v>
      </c>
      <c r="AE30" s="66">
        <f t="shared" si="7"/>
        <v>0</v>
      </c>
      <c r="AF30" s="57">
        <f t="shared" si="8"/>
        <v>214</v>
      </c>
      <c r="AG30" s="31">
        <v>214</v>
      </c>
      <c r="AH30" s="35">
        <f t="shared" si="9"/>
        <v>0</v>
      </c>
    </row>
    <row r="31" spans="1:34" ht="15.75" outlineLevel="1" thickBot="1" x14ac:dyDescent="0.3">
      <c r="A31" s="63"/>
      <c r="B31" s="27" t="s">
        <v>49</v>
      </c>
      <c r="C31" s="103">
        <f>SUM(C6:C30)</f>
        <v>5468</v>
      </c>
      <c r="D31" s="11">
        <f>SUM(D6:D30)</f>
        <v>0</v>
      </c>
      <c r="E31" s="104">
        <f>SUM(E6:E30)</f>
        <v>5468</v>
      </c>
      <c r="F31" s="104">
        <f>SUM(F6:F30)</f>
        <v>4600</v>
      </c>
      <c r="G31" s="111">
        <f>F31-E31</f>
        <v>-868</v>
      </c>
      <c r="H31" s="151"/>
      <c r="I31" s="11">
        <f t="shared" ref="I31:AB31" si="19">SUM(I6:I30)</f>
        <v>1105</v>
      </c>
      <c r="J31" s="11">
        <f t="shared" si="19"/>
        <v>0</v>
      </c>
      <c r="K31" s="11">
        <f t="shared" si="19"/>
        <v>564</v>
      </c>
      <c r="L31" s="11">
        <f t="shared" si="19"/>
        <v>0</v>
      </c>
      <c r="M31" s="11">
        <f t="shared" si="19"/>
        <v>143</v>
      </c>
      <c r="N31" s="11">
        <f t="shared" si="19"/>
        <v>0</v>
      </c>
      <c r="O31" s="11">
        <f t="shared" si="19"/>
        <v>0</v>
      </c>
      <c r="P31" s="11">
        <f t="shared" si="19"/>
        <v>0</v>
      </c>
      <c r="Q31" s="11">
        <f t="shared" si="19"/>
        <v>0</v>
      </c>
      <c r="R31" s="11">
        <f t="shared" si="19"/>
        <v>0</v>
      </c>
      <c r="S31" s="11">
        <f t="shared" si="19"/>
        <v>0</v>
      </c>
      <c r="T31" s="11">
        <f t="shared" si="19"/>
        <v>0</v>
      </c>
      <c r="U31" s="11">
        <f t="shared" si="19"/>
        <v>0</v>
      </c>
      <c r="V31" s="11">
        <f t="shared" si="19"/>
        <v>0</v>
      </c>
      <c r="W31" s="11">
        <f t="shared" si="19"/>
        <v>20</v>
      </c>
      <c r="X31" s="11">
        <f t="shared" si="19"/>
        <v>0</v>
      </c>
      <c r="Y31" s="103">
        <f t="shared" si="19"/>
        <v>1994</v>
      </c>
      <c r="Z31" s="11">
        <f t="shared" si="19"/>
        <v>0</v>
      </c>
      <c r="AA31" s="104">
        <f t="shared" si="19"/>
        <v>1994</v>
      </c>
      <c r="AB31" s="104">
        <f t="shared" si="19"/>
        <v>6000</v>
      </c>
      <c r="AC31" s="111">
        <f>AB31-AA31</f>
        <v>4006</v>
      </c>
      <c r="AD31" s="58">
        <f>SUM(AD6:AD30)</f>
        <v>7462</v>
      </c>
      <c r="AE31" s="58">
        <f>SUM(AE6:AE30)</f>
        <v>0</v>
      </c>
      <c r="AF31" s="58">
        <f>SUM(AF6:AF30)</f>
        <v>7462</v>
      </c>
      <c r="AG31" s="58">
        <f>SUM(AG6:AG30)</f>
        <v>10600</v>
      </c>
      <c r="AH31" s="60">
        <f>AG31-AF31</f>
        <v>3138</v>
      </c>
    </row>
    <row r="32" spans="1:34" outlineLevel="1" x14ac:dyDescent="0.25">
      <c r="A32" s="43"/>
      <c r="B32" s="190" t="s">
        <v>130</v>
      </c>
      <c r="C32" s="190"/>
      <c r="D32" s="190"/>
      <c r="E32" s="190"/>
      <c r="F32" s="190">
        <v>4600</v>
      </c>
      <c r="G32" s="190"/>
      <c r="H32" s="190"/>
      <c r="I32" s="190"/>
      <c r="J32" s="190"/>
      <c r="K32" s="190"/>
      <c r="L32" s="190"/>
      <c r="M32" s="190"/>
      <c r="N32" s="190"/>
      <c r="O32" s="190"/>
      <c r="P32" s="190"/>
      <c r="Q32" s="190"/>
      <c r="R32" s="190"/>
      <c r="S32" s="190"/>
      <c r="T32" s="190"/>
      <c r="U32" s="190"/>
      <c r="V32" s="190"/>
      <c r="W32" s="190"/>
      <c r="X32" s="190"/>
      <c r="Y32" s="190"/>
      <c r="Z32" s="190"/>
      <c r="AA32" s="190"/>
      <c r="AB32" s="190">
        <v>6100</v>
      </c>
      <c r="AC32" s="190"/>
      <c r="AD32" s="43"/>
      <c r="AE32" s="43"/>
      <c r="AF32" s="43"/>
      <c r="AG32" s="43"/>
      <c r="AH32" s="135"/>
    </row>
    <row r="33" spans="1:36" outlineLevel="1" x14ac:dyDescent="0.25">
      <c r="A33" s="43"/>
      <c r="B33" s="190" t="s">
        <v>131</v>
      </c>
      <c r="C33" s="190"/>
      <c r="D33" s="190"/>
      <c r="E33" s="190"/>
      <c r="F33" s="190">
        <v>4600</v>
      </c>
      <c r="G33" s="190"/>
      <c r="H33" s="190"/>
      <c r="I33" s="190"/>
      <c r="J33" s="190"/>
      <c r="K33" s="190"/>
      <c r="L33" s="190"/>
      <c r="M33" s="190"/>
      <c r="N33" s="190"/>
      <c r="O33" s="190"/>
      <c r="P33" s="190"/>
      <c r="Q33" s="190"/>
      <c r="R33" s="190"/>
      <c r="S33" s="190"/>
      <c r="T33" s="190"/>
      <c r="U33" s="190"/>
      <c r="V33" s="190"/>
      <c r="W33" s="190"/>
      <c r="X33" s="190"/>
      <c r="Y33" s="190"/>
      <c r="Z33" s="190"/>
      <c r="AA33" s="190"/>
      <c r="AB33" s="190"/>
      <c r="AC33" s="190"/>
      <c r="AD33" s="43"/>
      <c r="AE33" s="43"/>
      <c r="AF33" s="43"/>
      <c r="AG33" s="43"/>
      <c r="AH33" s="135"/>
    </row>
    <row r="34" spans="1:36" outlineLevel="1" x14ac:dyDescent="0.25">
      <c r="A34" s="43"/>
    </row>
    <row r="36" spans="1:36" ht="15.75" thickBot="1" x14ac:dyDescent="0.3"/>
    <row r="37" spans="1:36" ht="27" outlineLevel="1" thickBot="1" x14ac:dyDescent="0.3">
      <c r="A37" s="207">
        <v>2016</v>
      </c>
      <c r="B37" s="208"/>
    </row>
    <row r="38" spans="1:36" ht="15.75" outlineLevel="1" thickBot="1" x14ac:dyDescent="0.3">
      <c r="A38" s="209" t="s">
        <v>0</v>
      </c>
      <c r="B38" s="223" t="s">
        <v>1</v>
      </c>
      <c r="C38" s="204">
        <v>2016</v>
      </c>
      <c r="D38" s="205"/>
      <c r="E38" s="205"/>
      <c r="F38" s="205"/>
      <c r="G38" s="206"/>
      <c r="H38" s="171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9"/>
      <c r="AD38" s="148"/>
      <c r="AE38" s="148"/>
      <c r="AF38" s="148"/>
      <c r="AG38" s="148"/>
      <c r="AH38" s="149"/>
    </row>
    <row r="39" spans="1:36" ht="15.75" customHeight="1" outlineLevel="1" thickBot="1" x14ac:dyDescent="0.3">
      <c r="A39" s="210"/>
      <c r="B39" s="224"/>
      <c r="C39" s="225" t="s">
        <v>84</v>
      </c>
      <c r="D39" s="226"/>
      <c r="E39" s="226"/>
      <c r="F39" s="226"/>
      <c r="G39" s="227"/>
      <c r="H39" s="150"/>
      <c r="I39" s="216" t="s">
        <v>100</v>
      </c>
      <c r="J39" s="217"/>
      <c r="K39" s="218" t="s">
        <v>42</v>
      </c>
      <c r="L39" s="217"/>
      <c r="M39" s="218" t="s">
        <v>43</v>
      </c>
      <c r="N39" s="217"/>
      <c r="O39" s="218" t="s">
        <v>44</v>
      </c>
      <c r="P39" s="217"/>
      <c r="Q39" s="218" t="s">
        <v>45</v>
      </c>
      <c r="R39" s="216"/>
      <c r="S39" s="218" t="s">
        <v>50</v>
      </c>
      <c r="T39" s="217"/>
      <c r="U39" s="216" t="s">
        <v>46</v>
      </c>
      <c r="V39" s="217"/>
      <c r="W39" s="218" t="s">
        <v>47</v>
      </c>
      <c r="X39" s="216"/>
      <c r="Y39" s="213" t="s">
        <v>85</v>
      </c>
      <c r="Z39" s="214"/>
      <c r="AA39" s="214"/>
      <c r="AB39" s="214"/>
      <c r="AC39" s="215"/>
      <c r="AD39" s="216" t="s">
        <v>86</v>
      </c>
      <c r="AE39" s="216"/>
      <c r="AF39" s="216"/>
      <c r="AG39" s="216"/>
      <c r="AH39" s="217"/>
    </row>
    <row r="40" spans="1:36" outlineLevel="1" x14ac:dyDescent="0.25">
      <c r="A40" s="54" t="s">
        <v>2</v>
      </c>
      <c r="B40" s="117" t="s">
        <v>3</v>
      </c>
      <c r="C40" s="133" t="s">
        <v>39</v>
      </c>
      <c r="D40" s="54" t="s">
        <v>40</v>
      </c>
      <c r="E40" s="54" t="s">
        <v>4</v>
      </c>
      <c r="F40" s="54" t="s">
        <v>32</v>
      </c>
      <c r="G40" s="172" t="s">
        <v>52</v>
      </c>
      <c r="H40" s="150"/>
      <c r="I40" s="147" t="s">
        <v>39</v>
      </c>
      <c r="J40" s="10" t="s">
        <v>40</v>
      </c>
      <c r="K40" s="2" t="s">
        <v>39</v>
      </c>
      <c r="L40" s="10" t="s">
        <v>40</v>
      </c>
      <c r="M40" s="2" t="s">
        <v>39</v>
      </c>
      <c r="N40" s="10" t="s">
        <v>40</v>
      </c>
      <c r="O40" s="2" t="s">
        <v>39</v>
      </c>
      <c r="P40" s="10" t="s">
        <v>40</v>
      </c>
      <c r="Q40" s="2" t="s">
        <v>39</v>
      </c>
      <c r="R40" s="10" t="s">
        <v>40</v>
      </c>
      <c r="S40" s="2" t="s">
        <v>39</v>
      </c>
      <c r="T40" s="10" t="s">
        <v>40</v>
      </c>
      <c r="U40" s="2" t="s">
        <v>39</v>
      </c>
      <c r="V40" s="10" t="s">
        <v>40</v>
      </c>
      <c r="W40" s="2" t="s">
        <v>39</v>
      </c>
      <c r="X40" s="146" t="s">
        <v>40</v>
      </c>
      <c r="Y40" s="2" t="s">
        <v>39</v>
      </c>
      <c r="Z40" s="9" t="s">
        <v>40</v>
      </c>
      <c r="AA40" s="9" t="s">
        <v>4</v>
      </c>
      <c r="AB40" s="9" t="s">
        <v>32</v>
      </c>
      <c r="AC40" s="10" t="s">
        <v>52</v>
      </c>
      <c r="AD40" s="94" t="s">
        <v>39</v>
      </c>
      <c r="AE40" s="9" t="s">
        <v>40</v>
      </c>
      <c r="AF40" s="9" t="s">
        <v>4</v>
      </c>
      <c r="AG40" s="9" t="s">
        <v>32</v>
      </c>
      <c r="AH40" s="10" t="s">
        <v>52</v>
      </c>
    </row>
    <row r="41" spans="1:36" outlineLevel="1" x14ac:dyDescent="0.25">
      <c r="A41" s="221" t="s">
        <v>37</v>
      </c>
      <c r="B41" s="222"/>
      <c r="C41" s="2"/>
      <c r="D41" s="9"/>
      <c r="E41" s="9"/>
      <c r="F41" s="9"/>
      <c r="G41" s="10"/>
      <c r="H41" s="150"/>
      <c r="I41" s="147"/>
      <c r="J41" s="10"/>
      <c r="K41" s="2"/>
      <c r="L41" s="10"/>
      <c r="M41" s="2"/>
      <c r="N41" s="10"/>
      <c r="O41" s="2"/>
      <c r="P41" s="10"/>
      <c r="Q41" s="2"/>
      <c r="R41" s="10"/>
      <c r="S41" s="2"/>
      <c r="T41" s="10"/>
      <c r="U41" s="2"/>
      <c r="V41" s="10"/>
      <c r="W41" s="2"/>
      <c r="X41" s="146"/>
      <c r="Y41" s="2"/>
      <c r="Z41" s="9"/>
      <c r="AA41" s="9"/>
      <c r="AB41" s="9"/>
      <c r="AC41" s="10"/>
      <c r="AD41" s="94"/>
      <c r="AE41" s="9"/>
      <c r="AF41" s="9"/>
      <c r="AG41" s="9"/>
      <c r="AH41" s="10"/>
    </row>
    <row r="42" spans="1:36" outlineLevel="1" x14ac:dyDescent="0.25">
      <c r="A42" s="57" t="s">
        <v>11</v>
      </c>
      <c r="B42" s="17" t="s">
        <v>117</v>
      </c>
      <c r="C42" s="68">
        <v>0</v>
      </c>
      <c r="D42" s="57">
        <v>0</v>
      </c>
      <c r="E42" s="57">
        <f t="shared" ref="E42:E48" si="20">C42+D42</f>
        <v>0</v>
      </c>
      <c r="F42" s="57">
        <v>0</v>
      </c>
      <c r="G42" s="57">
        <v>0</v>
      </c>
      <c r="H42" s="150"/>
      <c r="I42" s="19"/>
      <c r="J42" s="14"/>
      <c r="K42" s="13"/>
      <c r="L42" s="14"/>
      <c r="M42" s="13"/>
      <c r="N42" s="14"/>
      <c r="O42" s="13"/>
      <c r="P42" s="14"/>
      <c r="Q42" s="13"/>
      <c r="R42" s="17"/>
      <c r="S42" s="13"/>
      <c r="T42" s="14"/>
      <c r="U42" s="19"/>
      <c r="V42" s="14"/>
      <c r="W42" s="13"/>
      <c r="X42" s="17"/>
      <c r="Y42" s="13">
        <v>0</v>
      </c>
      <c r="Z42" s="57">
        <v>0</v>
      </c>
      <c r="AA42" s="57">
        <f t="shared" ref="AA42:AA48" si="21">Y42+Z42</f>
        <v>0</v>
      </c>
      <c r="AB42" s="57">
        <v>0</v>
      </c>
      <c r="AC42" s="14">
        <v>0</v>
      </c>
      <c r="AD42" s="95">
        <f>C42+Y42</f>
        <v>0</v>
      </c>
      <c r="AE42" s="57">
        <f>D42+Z42</f>
        <v>0</v>
      </c>
      <c r="AF42" s="57">
        <f>E42+AA42</f>
        <v>0</v>
      </c>
      <c r="AG42" s="57">
        <f>F42+AB42</f>
        <v>0</v>
      </c>
      <c r="AH42" s="14">
        <f>AG42-AF42</f>
        <v>0</v>
      </c>
      <c r="AJ42" s="229"/>
    </row>
    <row r="43" spans="1:36" outlineLevel="1" x14ac:dyDescent="0.25">
      <c r="A43" s="57" t="s">
        <v>13</v>
      </c>
      <c r="B43" s="17" t="s">
        <v>122</v>
      </c>
      <c r="C43" s="68">
        <v>0</v>
      </c>
      <c r="D43" s="57">
        <v>0</v>
      </c>
      <c r="E43" s="57">
        <f t="shared" si="20"/>
        <v>0</v>
      </c>
      <c r="F43" s="57">
        <v>50</v>
      </c>
      <c r="G43" s="57">
        <v>50</v>
      </c>
      <c r="H43" s="150"/>
      <c r="I43" s="19"/>
      <c r="J43" s="14"/>
      <c r="K43" s="13">
        <v>132</v>
      </c>
      <c r="L43" s="14">
        <f>120-K43</f>
        <v>-12</v>
      </c>
      <c r="M43" s="13"/>
      <c r="N43" s="14">
        <v>20</v>
      </c>
      <c r="O43" s="13"/>
      <c r="P43" s="14">
        <v>20</v>
      </c>
      <c r="Q43" s="13"/>
      <c r="R43" s="17"/>
      <c r="S43" s="13"/>
      <c r="T43" s="14"/>
      <c r="U43" s="19"/>
      <c r="V43" s="14"/>
      <c r="W43" s="13"/>
      <c r="X43" s="17">
        <v>30</v>
      </c>
      <c r="Y43" s="13">
        <v>291</v>
      </c>
      <c r="Z43" s="57">
        <v>0</v>
      </c>
      <c r="AA43" s="57">
        <f t="shared" si="21"/>
        <v>291</v>
      </c>
      <c r="AB43" s="57">
        <v>0</v>
      </c>
      <c r="AC43" s="14">
        <v>-287</v>
      </c>
      <c r="AD43" s="95">
        <f>C43+Y43</f>
        <v>291</v>
      </c>
      <c r="AE43" s="57">
        <f t="shared" ref="AE43:AE48" si="22">D43+Z43</f>
        <v>0</v>
      </c>
      <c r="AF43" s="57">
        <f t="shared" ref="AF43:AF48" si="23">E43+AA43</f>
        <v>291</v>
      </c>
      <c r="AG43" s="57">
        <f t="shared" ref="AG43:AG66" si="24">F43+AB43</f>
        <v>50</v>
      </c>
      <c r="AH43" s="14">
        <f t="shared" ref="AH43:AH48" si="25">AG43-AF43</f>
        <v>-241</v>
      </c>
      <c r="AJ43" s="229"/>
    </row>
    <row r="44" spans="1:36" outlineLevel="1" x14ac:dyDescent="0.25">
      <c r="A44" s="57" t="s">
        <v>15</v>
      </c>
      <c r="B44" s="17" t="s">
        <v>113</v>
      </c>
      <c r="C44" s="68">
        <v>0</v>
      </c>
      <c r="D44" s="57">
        <v>0</v>
      </c>
      <c r="E44" s="57">
        <f t="shared" si="20"/>
        <v>0</v>
      </c>
      <c r="F44" s="57">
        <v>0</v>
      </c>
      <c r="G44" s="57">
        <v>0</v>
      </c>
      <c r="H44" s="150"/>
      <c r="I44" s="19"/>
      <c r="J44" s="14"/>
      <c r="K44" s="13"/>
      <c r="L44" s="14"/>
      <c r="M44" s="13"/>
      <c r="N44" s="14"/>
      <c r="O44" s="13"/>
      <c r="P44" s="14"/>
      <c r="Q44" s="13"/>
      <c r="R44" s="17"/>
      <c r="S44" s="13"/>
      <c r="T44" s="14"/>
      <c r="U44" s="19"/>
      <c r="V44" s="14"/>
      <c r="W44" s="13"/>
      <c r="X44" s="17"/>
      <c r="Y44" s="13">
        <v>0</v>
      </c>
      <c r="Z44" s="57">
        <v>0</v>
      </c>
      <c r="AA44" s="57">
        <f t="shared" si="21"/>
        <v>0</v>
      </c>
      <c r="AB44" s="57">
        <v>0</v>
      </c>
      <c r="AC44" s="14">
        <v>0</v>
      </c>
      <c r="AD44" s="95">
        <f t="shared" ref="AD44:AD48" si="26">C44+Y44</f>
        <v>0</v>
      </c>
      <c r="AE44" s="57">
        <f t="shared" si="22"/>
        <v>0</v>
      </c>
      <c r="AF44" s="57">
        <f t="shared" si="23"/>
        <v>0</v>
      </c>
      <c r="AG44" s="57">
        <f t="shared" si="24"/>
        <v>0</v>
      </c>
      <c r="AH44" s="14">
        <f t="shared" si="25"/>
        <v>0</v>
      </c>
      <c r="AJ44" s="229"/>
    </row>
    <row r="45" spans="1:36" outlineLevel="1" x14ac:dyDescent="0.25">
      <c r="A45" s="57" t="s">
        <v>18</v>
      </c>
      <c r="B45" s="17" t="s">
        <v>121</v>
      </c>
      <c r="C45" s="68">
        <v>0</v>
      </c>
      <c r="D45" s="57">
        <v>0</v>
      </c>
      <c r="E45" s="57">
        <f t="shared" si="20"/>
        <v>0</v>
      </c>
      <c r="F45" s="57">
        <v>0</v>
      </c>
      <c r="G45" s="57">
        <v>0</v>
      </c>
      <c r="H45" s="150"/>
      <c r="I45" s="19"/>
      <c r="J45" s="14"/>
      <c r="K45" s="13">
        <v>22</v>
      </c>
      <c r="L45" s="14">
        <f>66-K45</f>
        <v>44</v>
      </c>
      <c r="M45" s="13"/>
      <c r="N45" s="14"/>
      <c r="O45" s="13"/>
      <c r="P45" s="14"/>
      <c r="Q45" s="13"/>
      <c r="R45" s="17"/>
      <c r="S45" s="13"/>
      <c r="T45" s="14"/>
      <c r="U45" s="19"/>
      <c r="V45" s="14"/>
      <c r="W45" s="13"/>
      <c r="X45" s="17"/>
      <c r="Y45" s="13">
        <v>35</v>
      </c>
      <c r="Z45" s="57">
        <v>0</v>
      </c>
      <c r="AA45" s="57">
        <f t="shared" si="21"/>
        <v>35</v>
      </c>
      <c r="AB45" s="57">
        <v>0</v>
      </c>
      <c r="AC45" s="14">
        <v>-33</v>
      </c>
      <c r="AD45" s="95">
        <f t="shared" si="26"/>
        <v>35</v>
      </c>
      <c r="AE45" s="57">
        <f t="shared" si="22"/>
        <v>0</v>
      </c>
      <c r="AF45" s="57">
        <f>E45+AA45</f>
        <v>35</v>
      </c>
      <c r="AG45" s="57">
        <f t="shared" si="24"/>
        <v>0</v>
      </c>
      <c r="AH45" s="14">
        <f t="shared" si="25"/>
        <v>-35</v>
      </c>
      <c r="AJ45" s="229"/>
    </row>
    <row r="46" spans="1:36" outlineLevel="1" x14ac:dyDescent="0.25">
      <c r="A46" s="57" t="s">
        <v>26</v>
      </c>
      <c r="B46" s="17" t="s">
        <v>124</v>
      </c>
      <c r="C46" s="68">
        <v>0</v>
      </c>
      <c r="D46" s="57">
        <v>0</v>
      </c>
      <c r="E46" s="57">
        <f t="shared" si="20"/>
        <v>0</v>
      </c>
      <c r="F46" s="57">
        <v>0</v>
      </c>
      <c r="G46" s="57">
        <v>0</v>
      </c>
      <c r="H46" s="150"/>
      <c r="I46" s="19"/>
      <c r="J46" s="14">
        <v>40</v>
      </c>
      <c r="K46" s="13"/>
      <c r="L46" s="14">
        <v>132</v>
      </c>
      <c r="M46" s="13"/>
      <c r="N46" s="14"/>
      <c r="O46" s="13"/>
      <c r="P46" s="14"/>
      <c r="Q46" s="13"/>
      <c r="R46" s="17"/>
      <c r="S46" s="13"/>
      <c r="T46" s="14"/>
      <c r="U46" s="19"/>
      <c r="V46" s="14"/>
      <c r="W46" s="13"/>
      <c r="X46" s="17"/>
      <c r="Y46" s="13">
        <v>0</v>
      </c>
      <c r="Z46" s="57">
        <v>0</v>
      </c>
      <c r="AA46" s="57">
        <f t="shared" si="21"/>
        <v>0</v>
      </c>
      <c r="AB46" s="57">
        <v>161</v>
      </c>
      <c r="AC46" s="14">
        <v>151</v>
      </c>
      <c r="AD46" s="95">
        <f t="shared" si="26"/>
        <v>0</v>
      </c>
      <c r="AE46" s="57">
        <f t="shared" si="22"/>
        <v>0</v>
      </c>
      <c r="AF46" s="57">
        <f t="shared" si="23"/>
        <v>0</v>
      </c>
      <c r="AG46" s="57">
        <f t="shared" si="24"/>
        <v>161</v>
      </c>
      <c r="AH46" s="14">
        <f t="shared" si="25"/>
        <v>161</v>
      </c>
      <c r="AJ46" s="229"/>
    </row>
    <row r="47" spans="1:36" outlineLevel="1" x14ac:dyDescent="0.25">
      <c r="A47" s="57" t="s">
        <v>28</v>
      </c>
      <c r="B47" s="17" t="s">
        <v>123</v>
      </c>
      <c r="C47" s="68">
        <v>0</v>
      </c>
      <c r="D47" s="57">
        <v>0</v>
      </c>
      <c r="E47" s="57">
        <f t="shared" si="20"/>
        <v>0</v>
      </c>
      <c r="F47" s="57">
        <v>0</v>
      </c>
      <c r="G47" s="57">
        <v>0</v>
      </c>
      <c r="H47" s="150"/>
      <c r="I47" s="19"/>
      <c r="J47" s="14"/>
      <c r="K47" s="13">
        <v>70</v>
      </c>
      <c r="L47" s="14">
        <f>80-K47</f>
        <v>10</v>
      </c>
      <c r="M47" s="13"/>
      <c r="N47" s="14"/>
      <c r="O47" s="13"/>
      <c r="P47" s="14"/>
      <c r="Q47" s="13"/>
      <c r="R47" s="17"/>
      <c r="S47" s="13"/>
      <c r="T47" s="14"/>
      <c r="U47" s="19"/>
      <c r="V47" s="14"/>
      <c r="W47" s="13"/>
      <c r="X47" s="17"/>
      <c r="Y47" s="13">
        <v>332</v>
      </c>
      <c r="Z47" s="57">
        <v>0</v>
      </c>
      <c r="AA47" s="57">
        <f t="shared" si="21"/>
        <v>332</v>
      </c>
      <c r="AB47" s="57">
        <v>103</v>
      </c>
      <c r="AC47" s="14">
        <v>-212</v>
      </c>
      <c r="AD47" s="95">
        <f t="shared" si="26"/>
        <v>332</v>
      </c>
      <c r="AE47" s="57">
        <f t="shared" si="22"/>
        <v>0</v>
      </c>
      <c r="AF47" s="57">
        <f t="shared" si="23"/>
        <v>332</v>
      </c>
      <c r="AG47" s="57">
        <f t="shared" si="24"/>
        <v>103</v>
      </c>
      <c r="AH47" s="14">
        <f t="shared" si="25"/>
        <v>-229</v>
      </c>
      <c r="AJ47" s="229"/>
    </row>
    <row r="48" spans="1:36" outlineLevel="1" x14ac:dyDescent="0.25">
      <c r="A48" s="66" t="s">
        <v>51</v>
      </c>
      <c r="B48" s="38" t="s">
        <v>118</v>
      </c>
      <c r="C48" s="68">
        <v>0</v>
      </c>
      <c r="D48" s="57">
        <v>0</v>
      </c>
      <c r="E48" s="57">
        <f t="shared" si="20"/>
        <v>0</v>
      </c>
      <c r="F48" s="57">
        <v>0</v>
      </c>
      <c r="G48" s="35">
        <v>0</v>
      </c>
      <c r="H48" s="150"/>
      <c r="I48" s="19"/>
      <c r="J48" s="14">
        <v>150</v>
      </c>
      <c r="K48" s="13"/>
      <c r="L48" s="14"/>
      <c r="M48" s="13"/>
      <c r="N48" s="14"/>
      <c r="O48" s="13"/>
      <c r="P48" s="14"/>
      <c r="Q48" s="13"/>
      <c r="R48" s="17"/>
      <c r="S48" s="13"/>
      <c r="T48" s="14"/>
      <c r="U48" s="19"/>
      <c r="V48" s="14"/>
      <c r="W48" s="13"/>
      <c r="X48" s="17"/>
      <c r="Y48" s="13">
        <v>0</v>
      </c>
      <c r="Z48" s="57">
        <v>0</v>
      </c>
      <c r="AA48" s="57">
        <f t="shared" si="21"/>
        <v>0</v>
      </c>
      <c r="AB48" s="57">
        <v>0</v>
      </c>
      <c r="AC48" s="35">
        <v>0</v>
      </c>
      <c r="AD48" s="95">
        <f t="shared" si="26"/>
        <v>0</v>
      </c>
      <c r="AE48" s="57">
        <f t="shared" si="22"/>
        <v>0</v>
      </c>
      <c r="AF48" s="57">
        <f t="shared" si="23"/>
        <v>0</v>
      </c>
      <c r="AG48" s="57">
        <f t="shared" si="24"/>
        <v>0</v>
      </c>
      <c r="AH48" s="14">
        <f t="shared" si="25"/>
        <v>0</v>
      </c>
      <c r="AJ48" s="229"/>
    </row>
    <row r="49" spans="1:36" outlineLevel="1" x14ac:dyDescent="0.25">
      <c r="A49" s="36"/>
      <c r="B49" s="28"/>
      <c r="C49" s="78"/>
      <c r="D49" s="116"/>
      <c r="E49" s="108"/>
      <c r="F49" s="109"/>
      <c r="G49" s="79"/>
      <c r="H49" s="150"/>
      <c r="I49" s="100"/>
      <c r="J49" s="37"/>
      <c r="K49" s="34"/>
      <c r="L49" s="35"/>
      <c r="M49" s="34"/>
      <c r="N49" s="35"/>
      <c r="O49" s="34"/>
      <c r="P49" s="35"/>
      <c r="Q49" s="34"/>
      <c r="R49" s="38"/>
      <c r="S49" s="34"/>
      <c r="T49" s="35"/>
      <c r="U49" s="39"/>
      <c r="V49" s="35"/>
      <c r="W49" s="34"/>
      <c r="X49" s="38"/>
      <c r="Y49" s="20"/>
      <c r="Z49" s="108"/>
      <c r="AA49" s="108"/>
      <c r="AB49" s="108"/>
      <c r="AC49" s="79"/>
      <c r="AD49" s="168"/>
      <c r="AE49" s="169"/>
      <c r="AF49" s="4"/>
      <c r="AG49" s="44"/>
      <c r="AH49" s="37"/>
      <c r="AJ49" s="229"/>
    </row>
    <row r="50" spans="1:36" outlineLevel="1" x14ac:dyDescent="0.25">
      <c r="A50" s="221" t="s">
        <v>38</v>
      </c>
      <c r="B50" s="222"/>
      <c r="C50" s="80"/>
      <c r="D50" s="119"/>
      <c r="E50" s="9"/>
      <c r="F50" s="119"/>
      <c r="G50" s="10"/>
      <c r="H50" s="150"/>
      <c r="I50" s="82"/>
      <c r="J50" s="55"/>
      <c r="K50" s="80"/>
      <c r="L50" s="55"/>
      <c r="M50" s="80"/>
      <c r="N50" s="55"/>
      <c r="O50" s="80"/>
      <c r="P50" s="55"/>
      <c r="Q50" s="80"/>
      <c r="R50" s="81"/>
      <c r="S50" s="80"/>
      <c r="T50" s="55"/>
      <c r="U50" s="82"/>
      <c r="V50" s="55"/>
      <c r="W50" s="80"/>
      <c r="X50" s="81"/>
      <c r="Y50" s="2"/>
      <c r="Z50" s="9"/>
      <c r="AA50" s="192"/>
      <c r="AB50" s="119"/>
      <c r="AC50" s="10"/>
      <c r="AD50" s="94"/>
      <c r="AE50" s="9"/>
      <c r="AF50" s="9"/>
      <c r="AG50" s="9"/>
      <c r="AH50" s="10"/>
      <c r="AJ50" s="229"/>
    </row>
    <row r="51" spans="1:36" outlineLevel="1" x14ac:dyDescent="0.25">
      <c r="A51" s="4" t="s">
        <v>9</v>
      </c>
      <c r="B51" s="16" t="s">
        <v>82</v>
      </c>
      <c r="C51" s="156">
        <v>543</v>
      </c>
      <c r="D51" s="162">
        <v>0</v>
      </c>
      <c r="E51" s="161">
        <f>C51+D51</f>
        <v>543</v>
      </c>
      <c r="F51" s="109">
        <v>644</v>
      </c>
      <c r="G51" s="37">
        <v>50</v>
      </c>
      <c r="H51" s="150"/>
      <c r="I51" s="100"/>
      <c r="J51" s="37">
        <v>25</v>
      </c>
      <c r="K51" s="36"/>
      <c r="L51" s="37">
        <v>25</v>
      </c>
      <c r="M51" s="36">
        <v>37</v>
      </c>
      <c r="N51" s="37">
        <f>250-M51</f>
        <v>213</v>
      </c>
      <c r="O51" s="83"/>
      <c r="P51" s="84">
        <v>50</v>
      </c>
      <c r="Q51" s="34"/>
      <c r="R51" s="38"/>
      <c r="S51" s="34"/>
      <c r="T51" s="35"/>
      <c r="U51" s="39"/>
      <c r="V51" s="35"/>
      <c r="W51" s="83"/>
      <c r="X51" s="123">
        <v>175</v>
      </c>
      <c r="Y51" s="155">
        <v>832</v>
      </c>
      <c r="Z51" s="161">
        <v>0</v>
      </c>
      <c r="AA51" s="161">
        <f>Y51+Z51</f>
        <v>832</v>
      </c>
      <c r="AB51" s="125">
        <v>322</v>
      </c>
      <c r="AC51" s="37">
        <v>-558</v>
      </c>
      <c r="AD51" s="168">
        <f>C51+Y51</f>
        <v>1375</v>
      </c>
      <c r="AE51" s="169">
        <f>D51+Z51</f>
        <v>0</v>
      </c>
      <c r="AF51" s="4">
        <f>E51+AA51</f>
        <v>1375</v>
      </c>
      <c r="AG51" s="4">
        <f t="shared" si="24"/>
        <v>966</v>
      </c>
      <c r="AH51" s="6">
        <f t="shared" ref="AH51:AH53" si="27">AG51-AF51</f>
        <v>-409</v>
      </c>
      <c r="AJ51" s="229"/>
    </row>
    <row r="52" spans="1:36" outlineLevel="1" x14ac:dyDescent="0.25">
      <c r="A52" s="4" t="s">
        <v>10</v>
      </c>
      <c r="B52" s="16" t="s">
        <v>83</v>
      </c>
      <c r="C52" s="156">
        <v>156</v>
      </c>
      <c r="D52" s="162">
        <v>0</v>
      </c>
      <c r="E52" s="161">
        <f>C52+D52</f>
        <v>156</v>
      </c>
      <c r="F52" s="109">
        <v>238</v>
      </c>
      <c r="G52" s="37">
        <v>83</v>
      </c>
      <c r="H52" s="150"/>
      <c r="I52" s="100"/>
      <c r="J52" s="37">
        <v>25</v>
      </c>
      <c r="K52" s="36"/>
      <c r="L52" s="37">
        <v>25</v>
      </c>
      <c r="M52" s="36">
        <v>49</v>
      </c>
      <c r="N52" s="37">
        <f>400-M52</f>
        <v>351</v>
      </c>
      <c r="O52" s="83"/>
      <c r="P52" s="84">
        <v>150</v>
      </c>
      <c r="Q52" s="34"/>
      <c r="R52" s="38"/>
      <c r="S52" s="34"/>
      <c r="T52" s="35"/>
      <c r="U52" s="39"/>
      <c r="V52" s="35"/>
      <c r="W52" s="83"/>
      <c r="X52" s="123">
        <v>75</v>
      </c>
      <c r="Y52" s="155">
        <v>930</v>
      </c>
      <c r="Z52" s="161">
        <v>0</v>
      </c>
      <c r="AA52" s="161">
        <f>Y52+Z52</f>
        <v>930</v>
      </c>
      <c r="AB52" s="125">
        <v>805</v>
      </c>
      <c r="AC52" s="37">
        <v>-148</v>
      </c>
      <c r="AD52" s="168">
        <f t="shared" ref="AD52:AD53" si="28">C52+Y52</f>
        <v>1086</v>
      </c>
      <c r="AE52" s="169">
        <f t="shared" ref="AE52:AE53" si="29">D52+Z52</f>
        <v>0</v>
      </c>
      <c r="AF52" s="4">
        <f t="shared" ref="AF52:AF53" si="30">E52+AA52</f>
        <v>1086</v>
      </c>
      <c r="AG52" s="4">
        <f t="shared" si="24"/>
        <v>1043</v>
      </c>
      <c r="AH52" s="6">
        <f t="shared" si="27"/>
        <v>-43</v>
      </c>
      <c r="AJ52" s="229"/>
    </row>
    <row r="53" spans="1:36" outlineLevel="1" x14ac:dyDescent="0.25">
      <c r="A53" s="57" t="s">
        <v>20</v>
      </c>
      <c r="B53" s="17" t="s">
        <v>111</v>
      </c>
      <c r="C53" s="157">
        <v>0</v>
      </c>
      <c r="D53" s="164">
        <v>0</v>
      </c>
      <c r="E53" s="164">
        <f>C53+D53</f>
        <v>0</v>
      </c>
      <c r="F53" s="66">
        <v>0</v>
      </c>
      <c r="G53" s="35">
        <v>0</v>
      </c>
      <c r="H53" s="150"/>
      <c r="I53" s="39"/>
      <c r="J53" s="35"/>
      <c r="K53" s="34"/>
      <c r="L53" s="35"/>
      <c r="M53" s="34">
        <v>23</v>
      </c>
      <c r="N53" s="35">
        <v>0</v>
      </c>
      <c r="O53" s="34"/>
      <c r="P53" s="35"/>
      <c r="Q53" s="34"/>
      <c r="R53" s="38"/>
      <c r="S53" s="34"/>
      <c r="T53" s="35"/>
      <c r="U53" s="39"/>
      <c r="V53" s="35"/>
      <c r="W53" s="34"/>
      <c r="X53" s="38"/>
      <c r="Y53" s="160">
        <v>28</v>
      </c>
      <c r="Z53" s="173">
        <v>0</v>
      </c>
      <c r="AA53" s="164">
        <f>Y53+Z53</f>
        <v>28</v>
      </c>
      <c r="AB53" s="66">
        <v>0</v>
      </c>
      <c r="AC53" s="35">
        <v>-28</v>
      </c>
      <c r="AD53" s="174">
        <f t="shared" si="28"/>
        <v>28</v>
      </c>
      <c r="AE53" s="173">
        <f t="shared" si="29"/>
        <v>0</v>
      </c>
      <c r="AF53" s="57">
        <f t="shared" si="30"/>
        <v>28</v>
      </c>
      <c r="AG53" s="57">
        <f t="shared" si="24"/>
        <v>0</v>
      </c>
      <c r="AH53" s="14">
        <f t="shared" si="27"/>
        <v>-28</v>
      </c>
      <c r="AJ53" s="229"/>
    </row>
    <row r="54" spans="1:36" outlineLevel="1" x14ac:dyDescent="0.25">
      <c r="A54" s="221" t="s">
        <v>34</v>
      </c>
      <c r="B54" s="222"/>
      <c r="C54" s="80"/>
      <c r="D54" s="119"/>
      <c r="E54" s="9"/>
      <c r="F54" s="119"/>
      <c r="G54" s="10"/>
      <c r="H54" s="150"/>
      <c r="I54" s="82"/>
      <c r="J54" s="55"/>
      <c r="K54" s="80"/>
      <c r="L54" s="55"/>
      <c r="M54" s="80"/>
      <c r="N54" s="55"/>
      <c r="O54" s="80"/>
      <c r="P54" s="55"/>
      <c r="Q54" s="80"/>
      <c r="R54" s="81"/>
      <c r="S54" s="80"/>
      <c r="T54" s="55"/>
      <c r="U54" s="82"/>
      <c r="V54" s="55"/>
      <c r="W54" s="80"/>
      <c r="X54" s="81"/>
      <c r="Y54" s="2"/>
      <c r="Z54" s="9"/>
      <c r="AA54" s="192"/>
      <c r="AB54" s="119"/>
      <c r="AC54" s="10"/>
      <c r="AD54" s="94"/>
      <c r="AE54" s="9"/>
      <c r="AF54" s="9"/>
      <c r="AG54" s="9"/>
      <c r="AH54" s="10"/>
      <c r="AJ54" s="229"/>
    </row>
    <row r="55" spans="1:36" outlineLevel="1" x14ac:dyDescent="0.25">
      <c r="A55" s="57" t="s">
        <v>22</v>
      </c>
      <c r="B55" s="17" t="s">
        <v>125</v>
      </c>
      <c r="C55" s="68">
        <v>81</v>
      </c>
      <c r="D55" s="57">
        <v>0</v>
      </c>
      <c r="E55" s="57">
        <f>C55+D55</f>
        <v>81</v>
      </c>
      <c r="F55" s="57">
        <v>200</v>
      </c>
      <c r="G55" s="57">
        <v>109</v>
      </c>
      <c r="H55" s="150"/>
      <c r="I55" s="19">
        <v>181</v>
      </c>
      <c r="J55" s="14">
        <f>1800-I55</f>
        <v>1619</v>
      </c>
      <c r="K55" s="13"/>
      <c r="L55" s="14">
        <v>50</v>
      </c>
      <c r="M55" s="13"/>
      <c r="N55" s="14">
        <v>50</v>
      </c>
      <c r="O55" s="13"/>
      <c r="P55" s="14"/>
      <c r="Q55" s="13"/>
      <c r="R55" s="17"/>
      <c r="S55" s="13"/>
      <c r="T55" s="14">
        <v>40</v>
      </c>
      <c r="U55" s="19"/>
      <c r="V55" s="14">
        <v>40</v>
      </c>
      <c r="W55" s="13"/>
      <c r="X55" s="17">
        <v>400</v>
      </c>
      <c r="Y55" s="13">
        <v>185</v>
      </c>
      <c r="Z55" s="57">
        <v>0</v>
      </c>
      <c r="AA55" s="57">
        <f>Y55+Z55</f>
        <v>185</v>
      </c>
      <c r="AB55" s="57">
        <v>1609</v>
      </c>
      <c r="AC55" s="14">
        <v>1424</v>
      </c>
      <c r="AD55" s="95">
        <f t="shared" ref="AD55:AF55" si="31">C55+Y55</f>
        <v>266</v>
      </c>
      <c r="AE55" s="57">
        <f t="shared" si="31"/>
        <v>0</v>
      </c>
      <c r="AF55" s="57">
        <f t="shared" si="31"/>
        <v>266</v>
      </c>
      <c r="AG55" s="57">
        <f t="shared" si="24"/>
        <v>1809</v>
      </c>
      <c r="AH55" s="14">
        <f t="shared" ref="AH55" si="32">AG55-AF55</f>
        <v>1543</v>
      </c>
      <c r="AJ55" s="229"/>
    </row>
    <row r="56" spans="1:36" outlineLevel="1" x14ac:dyDescent="0.25">
      <c r="A56" s="108" t="s">
        <v>108</v>
      </c>
      <c r="B56" s="115" t="s">
        <v>112</v>
      </c>
      <c r="C56" s="158">
        <v>10</v>
      </c>
      <c r="D56" s="163">
        <v>0</v>
      </c>
      <c r="E56" s="161">
        <f>C56+D56</f>
        <v>10</v>
      </c>
      <c r="F56" s="28">
        <v>0</v>
      </c>
      <c r="G56" s="37">
        <v>-20</v>
      </c>
      <c r="H56" s="150"/>
      <c r="I56" s="100"/>
      <c r="J56" s="37"/>
      <c r="K56" s="78"/>
      <c r="L56" s="79"/>
      <c r="M56" s="78"/>
      <c r="N56" s="79"/>
      <c r="O56" s="34"/>
      <c r="P56" s="35"/>
      <c r="Q56" s="34"/>
      <c r="R56" s="38"/>
      <c r="S56" s="78"/>
      <c r="T56" s="79"/>
      <c r="U56" s="85"/>
      <c r="V56" s="79"/>
      <c r="W56" s="78"/>
      <c r="X56" s="116"/>
      <c r="Y56" s="155">
        <v>1144</v>
      </c>
      <c r="Z56" s="161">
        <v>0</v>
      </c>
      <c r="AA56" s="161">
        <f>Y56+Z56</f>
        <v>1144</v>
      </c>
      <c r="AB56" s="109">
        <v>0</v>
      </c>
      <c r="AC56" s="37">
        <v>-1156</v>
      </c>
      <c r="AD56" s="168">
        <f t="shared" ref="AD56:AF57" si="33">C56+Y56</f>
        <v>1154</v>
      </c>
      <c r="AE56" s="169">
        <f t="shared" si="33"/>
        <v>0</v>
      </c>
      <c r="AF56" s="4">
        <f t="shared" si="33"/>
        <v>1154</v>
      </c>
      <c r="AG56" s="4">
        <f t="shared" si="24"/>
        <v>0</v>
      </c>
      <c r="AH56" s="6">
        <f>AG56-AF56</f>
        <v>-1154</v>
      </c>
      <c r="AJ56" s="229"/>
    </row>
    <row r="57" spans="1:36" outlineLevel="1" x14ac:dyDescent="0.25">
      <c r="A57" s="4" t="s">
        <v>24</v>
      </c>
      <c r="B57" s="62" t="s">
        <v>25</v>
      </c>
      <c r="C57" s="158">
        <v>119</v>
      </c>
      <c r="D57" s="163">
        <v>0</v>
      </c>
      <c r="E57" s="161">
        <f>C57+D57</f>
        <v>119</v>
      </c>
      <c r="F57" s="28">
        <v>243</v>
      </c>
      <c r="G57" s="37">
        <v>114</v>
      </c>
      <c r="H57" s="150"/>
      <c r="I57" s="100"/>
      <c r="J57" s="37"/>
      <c r="K57" s="78"/>
      <c r="L57" s="79"/>
      <c r="M57" s="78"/>
      <c r="N57" s="79"/>
      <c r="O57" s="34"/>
      <c r="P57" s="35"/>
      <c r="Q57" s="34"/>
      <c r="R57" s="38"/>
      <c r="S57" s="78"/>
      <c r="T57" s="79"/>
      <c r="U57" s="85"/>
      <c r="V57" s="79"/>
      <c r="W57" s="78"/>
      <c r="X57" s="116"/>
      <c r="Y57" s="155">
        <v>0</v>
      </c>
      <c r="Z57" s="161">
        <v>0</v>
      </c>
      <c r="AA57" s="161">
        <f>Y57+Z57</f>
        <v>0</v>
      </c>
      <c r="AB57" s="109">
        <v>0</v>
      </c>
      <c r="AC57" s="170">
        <v>0</v>
      </c>
      <c r="AD57" s="168">
        <f t="shared" si="33"/>
        <v>119</v>
      </c>
      <c r="AE57" s="169">
        <f t="shared" si="33"/>
        <v>0</v>
      </c>
      <c r="AF57" s="4">
        <f t="shared" si="33"/>
        <v>119</v>
      </c>
      <c r="AG57" s="4">
        <f t="shared" si="24"/>
        <v>243</v>
      </c>
      <c r="AH57" s="6">
        <f>AG57-AF57</f>
        <v>124</v>
      </c>
      <c r="AJ57" s="229"/>
    </row>
    <row r="58" spans="1:36" outlineLevel="1" x14ac:dyDescent="0.25">
      <c r="A58" s="221" t="s">
        <v>35</v>
      </c>
      <c r="B58" s="222"/>
      <c r="C58" s="80"/>
      <c r="D58" s="119"/>
      <c r="E58" s="9"/>
      <c r="F58" s="119"/>
      <c r="G58" s="10"/>
      <c r="H58" s="150"/>
      <c r="I58" s="82"/>
      <c r="J58" s="55"/>
      <c r="K58" s="80"/>
      <c r="L58" s="55"/>
      <c r="M58" s="80"/>
      <c r="N58" s="55"/>
      <c r="O58" s="80"/>
      <c r="P58" s="55"/>
      <c r="Q58" s="80"/>
      <c r="R58" s="81"/>
      <c r="S58" s="80"/>
      <c r="T58" s="55"/>
      <c r="U58" s="82"/>
      <c r="V58" s="55"/>
      <c r="W58" s="80"/>
      <c r="X58" s="81"/>
      <c r="Y58" s="2"/>
      <c r="Z58" s="9"/>
      <c r="AA58" s="192"/>
      <c r="AB58" s="119"/>
      <c r="AC58" s="10"/>
      <c r="AD58" s="94"/>
      <c r="AE58" s="9"/>
      <c r="AF58" s="9"/>
      <c r="AG58" s="9"/>
      <c r="AH58" s="10"/>
      <c r="AJ58" s="229"/>
    </row>
    <row r="59" spans="1:36" outlineLevel="1" x14ac:dyDescent="0.25">
      <c r="A59" s="4" t="s">
        <v>16</v>
      </c>
      <c r="B59" s="16" t="s">
        <v>17</v>
      </c>
      <c r="C59" s="156">
        <v>15</v>
      </c>
      <c r="D59" s="162">
        <v>0</v>
      </c>
      <c r="E59" s="161">
        <f>C59+D59</f>
        <v>15</v>
      </c>
      <c r="F59" s="109">
        <v>0</v>
      </c>
      <c r="G59" s="37">
        <v>-15</v>
      </c>
      <c r="H59" s="150"/>
      <c r="I59" s="39"/>
      <c r="J59" s="35"/>
      <c r="K59" s="34"/>
      <c r="L59" s="35"/>
      <c r="M59" s="34"/>
      <c r="N59" s="35"/>
      <c r="O59" s="34"/>
      <c r="P59" s="35"/>
      <c r="Q59" s="34"/>
      <c r="R59" s="38"/>
      <c r="S59" s="34"/>
      <c r="T59" s="35"/>
      <c r="U59" s="39"/>
      <c r="V59" s="35"/>
      <c r="W59" s="78"/>
      <c r="X59" s="116">
        <v>81</v>
      </c>
      <c r="Y59" s="155">
        <v>0</v>
      </c>
      <c r="Z59" s="161">
        <v>0</v>
      </c>
      <c r="AA59" s="161">
        <f>Y59+Z59</f>
        <v>0</v>
      </c>
      <c r="AB59" s="109">
        <v>0</v>
      </c>
      <c r="AC59" s="37">
        <v>0</v>
      </c>
      <c r="AD59" s="168">
        <f t="shared" ref="AD59:AF60" si="34">C59+Y59</f>
        <v>15</v>
      </c>
      <c r="AE59" s="169">
        <f t="shared" si="34"/>
        <v>0</v>
      </c>
      <c r="AF59" s="4">
        <f t="shared" si="34"/>
        <v>15</v>
      </c>
      <c r="AG59" s="4">
        <f t="shared" si="24"/>
        <v>0</v>
      </c>
      <c r="AH59" s="6">
        <f t="shared" ref="AH59:AH60" si="35">AG59-AF59</f>
        <v>-15</v>
      </c>
      <c r="AJ59" s="229"/>
    </row>
    <row r="60" spans="1:36" outlineLevel="1" x14ac:dyDescent="0.25">
      <c r="A60" s="4" t="s">
        <v>30</v>
      </c>
      <c r="B60" s="16" t="s">
        <v>31</v>
      </c>
      <c r="C60" s="158">
        <v>2861</v>
      </c>
      <c r="D60" s="163">
        <v>0</v>
      </c>
      <c r="E60" s="161">
        <f>C60+D60</f>
        <v>2861</v>
      </c>
      <c r="F60" s="28">
        <v>2575</v>
      </c>
      <c r="G60" s="37">
        <v>-245</v>
      </c>
      <c r="H60" s="150"/>
      <c r="I60" s="39"/>
      <c r="J60" s="35"/>
      <c r="K60" s="34"/>
      <c r="L60" s="35"/>
      <c r="M60" s="34"/>
      <c r="N60" s="35"/>
      <c r="O60" s="34"/>
      <c r="P60" s="35"/>
      <c r="Q60" s="34"/>
      <c r="R60" s="38"/>
      <c r="S60" s="34"/>
      <c r="T60" s="35"/>
      <c r="U60" s="39"/>
      <c r="V60" s="35"/>
      <c r="W60" s="78"/>
      <c r="X60" s="116">
        <v>1164</v>
      </c>
      <c r="Y60" s="155">
        <v>0</v>
      </c>
      <c r="Z60" s="161">
        <v>0</v>
      </c>
      <c r="AA60" s="161">
        <f>Y60+Z60</f>
        <v>0</v>
      </c>
      <c r="AB60" s="109">
        <v>0</v>
      </c>
      <c r="AC60" s="37">
        <v>0</v>
      </c>
      <c r="AD60" s="168">
        <f t="shared" si="34"/>
        <v>2861</v>
      </c>
      <c r="AE60" s="169">
        <f t="shared" si="34"/>
        <v>0</v>
      </c>
      <c r="AF60" s="4">
        <f t="shared" si="34"/>
        <v>2861</v>
      </c>
      <c r="AG60" s="4">
        <f t="shared" si="24"/>
        <v>2575</v>
      </c>
      <c r="AH60" s="6">
        <f t="shared" si="35"/>
        <v>-286</v>
      </c>
      <c r="AJ60" s="229"/>
    </row>
    <row r="61" spans="1:36" outlineLevel="1" x14ac:dyDescent="0.25">
      <c r="A61" s="5" t="s">
        <v>120</v>
      </c>
      <c r="B61" s="46" t="s">
        <v>119</v>
      </c>
      <c r="C61" s="158">
        <v>32</v>
      </c>
      <c r="D61" s="102">
        <v>0</v>
      </c>
      <c r="E61" s="161">
        <f>C61+D61</f>
        <v>32</v>
      </c>
      <c r="F61" s="28">
        <v>0</v>
      </c>
      <c r="G61" s="41">
        <v>-15</v>
      </c>
      <c r="H61" s="150"/>
      <c r="I61" s="39"/>
      <c r="J61" s="35"/>
      <c r="K61" s="34"/>
      <c r="L61" s="35"/>
      <c r="M61" s="34"/>
      <c r="N61" s="35"/>
      <c r="O61" s="34"/>
      <c r="P61" s="35"/>
      <c r="Q61" s="34"/>
      <c r="R61" s="38"/>
      <c r="S61" s="34"/>
      <c r="T61" s="35"/>
      <c r="U61" s="39"/>
      <c r="V61" s="35"/>
      <c r="W61" s="78"/>
      <c r="X61" s="116"/>
      <c r="Y61" s="155">
        <v>0</v>
      </c>
      <c r="Z61" s="161">
        <v>0</v>
      </c>
      <c r="AA61" s="161">
        <f>Y61+Z61</f>
        <v>0</v>
      </c>
      <c r="AB61" s="109">
        <v>0</v>
      </c>
      <c r="AC61" s="37">
        <v>0</v>
      </c>
      <c r="AD61" s="168">
        <f t="shared" ref="AD61" si="36">C61+Y61</f>
        <v>32</v>
      </c>
      <c r="AE61" s="169">
        <f t="shared" ref="AE61" si="37">D61+Z61</f>
        <v>0</v>
      </c>
      <c r="AF61" s="4">
        <f t="shared" ref="AF61" si="38">E61+AA61</f>
        <v>32</v>
      </c>
      <c r="AG61" s="4">
        <f t="shared" ref="AG61" si="39">F61+AB61</f>
        <v>0</v>
      </c>
      <c r="AH61" s="6">
        <f t="shared" ref="AH61" si="40">AG61-AF61</f>
        <v>-32</v>
      </c>
      <c r="AJ61" s="229"/>
    </row>
    <row r="62" spans="1:36" outlineLevel="1" x14ac:dyDescent="0.25">
      <c r="A62" s="221" t="s">
        <v>36</v>
      </c>
      <c r="B62" s="222"/>
      <c r="C62" s="80"/>
      <c r="D62" s="119"/>
      <c r="E62" s="9"/>
      <c r="F62" s="119"/>
      <c r="G62" s="10"/>
      <c r="H62" s="150"/>
      <c r="I62" s="82"/>
      <c r="J62" s="55"/>
      <c r="K62" s="80"/>
      <c r="L62" s="55"/>
      <c r="M62" s="80"/>
      <c r="N62" s="55"/>
      <c r="O62" s="80"/>
      <c r="P62" s="55"/>
      <c r="Q62" s="80"/>
      <c r="R62" s="81"/>
      <c r="S62" s="80"/>
      <c r="T62" s="55"/>
      <c r="U62" s="82"/>
      <c r="V62" s="55"/>
      <c r="W62" s="80"/>
      <c r="X62" s="81"/>
      <c r="Y62" s="2"/>
      <c r="Z62" s="9"/>
      <c r="AA62" s="192"/>
      <c r="AB62" s="119"/>
      <c r="AC62" s="10"/>
      <c r="AD62" s="94"/>
      <c r="AE62" s="9"/>
      <c r="AF62" s="9"/>
      <c r="AG62" s="9"/>
      <c r="AH62" s="10"/>
      <c r="AJ62" s="229"/>
    </row>
    <row r="63" spans="1:36" outlineLevel="1" x14ac:dyDescent="0.25">
      <c r="A63" s="4" t="s">
        <v>6</v>
      </c>
      <c r="B63" s="16" t="s">
        <v>36</v>
      </c>
      <c r="C63" s="86">
        <v>926</v>
      </c>
      <c r="D63" s="120">
        <v>0</v>
      </c>
      <c r="E63" s="161">
        <f>C63+D63</f>
        <v>926</v>
      </c>
      <c r="F63" s="120">
        <v>157</v>
      </c>
      <c r="G63" s="41">
        <v>-765</v>
      </c>
      <c r="H63" s="150"/>
      <c r="I63" s="118">
        <v>668</v>
      </c>
      <c r="J63" s="33">
        <f>3200-I63</f>
        <v>2532</v>
      </c>
      <c r="K63" s="87"/>
      <c r="L63" s="88"/>
      <c r="M63" s="87"/>
      <c r="N63" s="88"/>
      <c r="O63" s="87"/>
      <c r="P63" s="88"/>
      <c r="Q63" s="87"/>
      <c r="R63" s="89"/>
      <c r="S63" s="87"/>
      <c r="T63" s="88"/>
      <c r="U63" s="90"/>
      <c r="V63" s="88"/>
      <c r="W63" s="87"/>
      <c r="X63" s="89"/>
      <c r="Y63" s="155">
        <v>2914</v>
      </c>
      <c r="Z63" s="161">
        <v>0</v>
      </c>
      <c r="AA63" s="161">
        <f>Y63+Z63</f>
        <v>2914</v>
      </c>
      <c r="AB63" s="120">
        <v>3200</v>
      </c>
      <c r="AC63" s="37">
        <v>439</v>
      </c>
      <c r="AD63" s="168">
        <f>C63+Y63</f>
        <v>3840</v>
      </c>
      <c r="AE63" s="169">
        <f>D63+Z63</f>
        <v>0</v>
      </c>
      <c r="AF63" s="4">
        <f>E63+AA63</f>
        <v>3840</v>
      </c>
      <c r="AG63" s="4">
        <f t="shared" si="24"/>
        <v>3357</v>
      </c>
      <c r="AH63" s="6">
        <f t="shared" ref="AH63" si="41">AG63-AF63</f>
        <v>-483</v>
      </c>
      <c r="AJ63" s="229"/>
    </row>
    <row r="64" spans="1:36" outlineLevel="1" x14ac:dyDescent="0.25">
      <c r="A64" s="221" t="s">
        <v>33</v>
      </c>
      <c r="B64" s="222"/>
      <c r="C64" s="80"/>
      <c r="D64" s="119"/>
      <c r="E64" s="9"/>
      <c r="F64" s="119"/>
      <c r="G64" s="10"/>
      <c r="H64" s="150"/>
      <c r="I64" s="82"/>
      <c r="J64" s="55"/>
      <c r="K64" s="80"/>
      <c r="L64" s="55"/>
      <c r="M64" s="80"/>
      <c r="N64" s="55"/>
      <c r="O64" s="80"/>
      <c r="P64" s="55"/>
      <c r="Q64" s="80"/>
      <c r="R64" s="81"/>
      <c r="S64" s="80"/>
      <c r="T64" s="55"/>
      <c r="U64" s="82"/>
      <c r="V64" s="55"/>
      <c r="W64" s="80"/>
      <c r="X64" s="81"/>
      <c r="Y64" s="2"/>
      <c r="Z64" s="9"/>
      <c r="AA64" s="192"/>
      <c r="AB64" s="119"/>
      <c r="AC64" s="10"/>
      <c r="AD64" s="94"/>
      <c r="AE64" s="9"/>
      <c r="AF64" s="9"/>
      <c r="AG64" s="9"/>
      <c r="AH64" s="10"/>
      <c r="AJ64" s="229"/>
    </row>
    <row r="65" spans="1:36" outlineLevel="1" x14ac:dyDescent="0.25">
      <c r="A65" s="4" t="s">
        <v>7</v>
      </c>
      <c r="B65" s="16" t="s">
        <v>8</v>
      </c>
      <c r="C65" s="158">
        <v>4746</v>
      </c>
      <c r="D65" s="102">
        <v>0</v>
      </c>
      <c r="E65" s="161">
        <f>C65+D65</f>
        <v>4746</v>
      </c>
      <c r="F65" s="102">
        <v>2893</v>
      </c>
      <c r="G65" s="41">
        <v>-1741</v>
      </c>
      <c r="H65" s="150"/>
      <c r="I65" s="118">
        <v>75</v>
      </c>
      <c r="J65" s="33">
        <v>0</v>
      </c>
      <c r="K65" s="87"/>
      <c r="L65" s="88"/>
      <c r="M65" s="87"/>
      <c r="N65" s="88"/>
      <c r="O65" s="87"/>
      <c r="P65" s="88"/>
      <c r="Q65" s="87"/>
      <c r="R65" s="89"/>
      <c r="S65" s="87"/>
      <c r="T65" s="88"/>
      <c r="U65" s="90"/>
      <c r="V65" s="88"/>
      <c r="W65" s="86"/>
      <c r="X65" s="124"/>
      <c r="Y65" s="155">
        <v>75</v>
      </c>
      <c r="Z65" s="161">
        <v>0</v>
      </c>
      <c r="AA65" s="161">
        <f>Y65+Z65</f>
        <v>75</v>
      </c>
      <c r="AB65" s="120">
        <v>0</v>
      </c>
      <c r="AC65" s="37">
        <v>-75</v>
      </c>
      <c r="AD65" s="168">
        <f>C65+Y65</f>
        <v>4821</v>
      </c>
      <c r="AE65" s="169">
        <f>D65+Z65</f>
        <v>0</v>
      </c>
      <c r="AF65" s="4">
        <f>E65+AA65</f>
        <v>4821</v>
      </c>
      <c r="AG65" s="4">
        <f t="shared" si="24"/>
        <v>2893</v>
      </c>
      <c r="AH65" s="6">
        <f t="shared" ref="AH65:AH66" si="42">AG65-AF65</f>
        <v>-1928</v>
      </c>
      <c r="AJ65" s="229"/>
    </row>
    <row r="66" spans="1:36" ht="15.75" outlineLevel="1" thickBot="1" x14ac:dyDescent="0.3">
      <c r="A66" s="66" t="s">
        <v>5</v>
      </c>
      <c r="B66" s="31" t="s">
        <v>74</v>
      </c>
      <c r="C66" s="177">
        <v>0</v>
      </c>
      <c r="D66" s="178">
        <v>0</v>
      </c>
      <c r="E66" s="178">
        <f>C66+D66</f>
        <v>0</v>
      </c>
      <c r="F66" s="67">
        <v>0</v>
      </c>
      <c r="G66" s="30">
        <v>0</v>
      </c>
      <c r="H66" s="150"/>
      <c r="I66" s="32"/>
      <c r="J66" s="30"/>
      <c r="K66" s="29"/>
      <c r="L66" s="30"/>
      <c r="M66" s="29"/>
      <c r="N66" s="30"/>
      <c r="O66" s="29"/>
      <c r="P66" s="30"/>
      <c r="Q66" s="29"/>
      <c r="R66" s="31"/>
      <c r="S66" s="87"/>
      <c r="T66" s="88"/>
      <c r="U66" s="32"/>
      <c r="V66" s="30"/>
      <c r="W66" s="29"/>
      <c r="X66" s="31"/>
      <c r="Y66" s="47">
        <v>0</v>
      </c>
      <c r="Z66" s="67">
        <v>0</v>
      </c>
      <c r="AA66" s="178">
        <f>Y66+Z66</f>
        <v>0</v>
      </c>
      <c r="AB66" s="67">
        <v>0</v>
      </c>
      <c r="AC66" s="30">
        <v>0</v>
      </c>
      <c r="AD66" s="67">
        <f t="shared" ref="AD66" si="43">C66+Y66</f>
        <v>0</v>
      </c>
      <c r="AE66" s="67">
        <f t="shared" ref="AE66" si="44">D66+Z66</f>
        <v>0</v>
      </c>
      <c r="AF66" s="67">
        <f t="shared" ref="AF66" si="45">E66+AA66</f>
        <v>0</v>
      </c>
      <c r="AG66" s="176">
        <f t="shared" si="24"/>
        <v>0</v>
      </c>
      <c r="AH66" s="48">
        <f t="shared" si="42"/>
        <v>0</v>
      </c>
      <c r="AJ66" s="229"/>
    </row>
    <row r="67" spans="1:36" ht="15.75" outlineLevel="1" thickBot="1" x14ac:dyDescent="0.3">
      <c r="B67" s="27" t="s">
        <v>49</v>
      </c>
      <c r="C67" s="167">
        <f>SUM(C42:C66)</f>
        <v>9489</v>
      </c>
      <c r="D67" s="165">
        <f>SUM(D42:D66)</f>
        <v>0</v>
      </c>
      <c r="E67" s="104">
        <f>SUM(E42:E66)</f>
        <v>9489</v>
      </c>
      <c r="F67" s="104">
        <f>SUM(F42:F66)</f>
        <v>7000</v>
      </c>
      <c r="G67" s="111">
        <f>F67-E67</f>
        <v>-2489</v>
      </c>
      <c r="H67" s="151"/>
      <c r="I67" s="11">
        <f t="shared" ref="I67:AB67" si="46">SUM(I42:I66)</f>
        <v>924</v>
      </c>
      <c r="J67" s="11">
        <f t="shared" si="46"/>
        <v>4391</v>
      </c>
      <c r="K67" s="11">
        <f t="shared" si="46"/>
        <v>224</v>
      </c>
      <c r="L67" s="11">
        <f t="shared" si="46"/>
        <v>274</v>
      </c>
      <c r="M67" s="11">
        <f t="shared" si="46"/>
        <v>109</v>
      </c>
      <c r="N67" s="11">
        <f t="shared" si="46"/>
        <v>634</v>
      </c>
      <c r="O67" s="11">
        <f t="shared" si="46"/>
        <v>0</v>
      </c>
      <c r="P67" s="11">
        <f t="shared" si="46"/>
        <v>220</v>
      </c>
      <c r="Q67" s="11">
        <f t="shared" si="46"/>
        <v>0</v>
      </c>
      <c r="R67" s="11">
        <f t="shared" si="46"/>
        <v>0</v>
      </c>
      <c r="S67" s="11">
        <f t="shared" si="46"/>
        <v>0</v>
      </c>
      <c r="T67" s="11">
        <f t="shared" si="46"/>
        <v>40</v>
      </c>
      <c r="U67" s="11">
        <f t="shared" si="46"/>
        <v>0</v>
      </c>
      <c r="V67" s="11">
        <f t="shared" si="46"/>
        <v>40</v>
      </c>
      <c r="W67" s="11">
        <f t="shared" si="46"/>
        <v>0</v>
      </c>
      <c r="X67" s="11">
        <f t="shared" si="46"/>
        <v>1925</v>
      </c>
      <c r="Y67" s="167">
        <f t="shared" si="46"/>
        <v>6766</v>
      </c>
      <c r="Z67" s="165">
        <f t="shared" si="46"/>
        <v>0</v>
      </c>
      <c r="AA67" s="165">
        <f t="shared" si="46"/>
        <v>6766</v>
      </c>
      <c r="AB67" s="165">
        <f t="shared" si="46"/>
        <v>6200</v>
      </c>
      <c r="AC67" s="166">
        <f>AB67-AA67</f>
        <v>-566</v>
      </c>
      <c r="AD67" s="167">
        <f>SUM(AD42:AD66)</f>
        <v>16255</v>
      </c>
      <c r="AE67" s="165">
        <f>SUM(AE42:AE66)</f>
        <v>0</v>
      </c>
      <c r="AF67" s="165">
        <f>SUM(AF42:AF66)</f>
        <v>16255</v>
      </c>
      <c r="AG67" s="165">
        <f>SUM(AG42:AG66)</f>
        <v>13200</v>
      </c>
      <c r="AH67" s="179">
        <f>AG67-AF67</f>
        <v>-3055</v>
      </c>
    </row>
    <row r="68" spans="1:36" outlineLevel="1" x14ac:dyDescent="0.25">
      <c r="B68" s="190" t="s">
        <v>132</v>
      </c>
      <c r="C68" s="191"/>
      <c r="D68" s="191"/>
      <c r="E68" s="191"/>
      <c r="F68" s="191">
        <v>6600</v>
      </c>
      <c r="G68" s="191"/>
      <c r="H68" s="191"/>
      <c r="I68" s="191"/>
      <c r="J68" s="191"/>
      <c r="K68" s="191"/>
      <c r="L68" s="191"/>
      <c r="M68" s="191"/>
      <c r="N68" s="191"/>
      <c r="O68" s="191"/>
      <c r="P68" s="191"/>
      <c r="Q68" s="191"/>
      <c r="R68" s="191"/>
      <c r="S68" s="191"/>
      <c r="T68" s="191"/>
      <c r="U68" s="191"/>
      <c r="V68" s="191"/>
      <c r="W68" s="191"/>
      <c r="X68" s="191"/>
      <c r="Y68" s="191"/>
      <c r="Z68" s="191"/>
      <c r="AA68" s="191"/>
      <c r="AB68" s="191">
        <v>6200</v>
      </c>
      <c r="AC68" s="191"/>
      <c r="AD68" s="189"/>
      <c r="AE68" s="189"/>
      <c r="AF68" s="189"/>
      <c r="AG68" s="189"/>
      <c r="AH68" s="189"/>
    </row>
    <row r="69" spans="1:36" outlineLevel="1" x14ac:dyDescent="0.25">
      <c r="B69" s="190" t="s">
        <v>133</v>
      </c>
      <c r="C69" s="191"/>
      <c r="D69" s="191"/>
      <c r="E69" s="191"/>
      <c r="F69" s="191">
        <v>7000</v>
      </c>
      <c r="G69" s="191"/>
      <c r="H69" s="191"/>
      <c r="I69" s="191"/>
      <c r="J69" s="191"/>
      <c r="K69" s="191"/>
      <c r="L69" s="191"/>
      <c r="M69" s="191"/>
      <c r="N69" s="191"/>
      <c r="O69" s="191"/>
      <c r="P69" s="191"/>
      <c r="Q69" s="191"/>
      <c r="R69" s="191"/>
      <c r="S69" s="191"/>
      <c r="T69" s="191"/>
      <c r="U69" s="191"/>
      <c r="V69" s="191"/>
      <c r="W69" s="191"/>
      <c r="X69" s="191"/>
      <c r="Y69" s="191"/>
      <c r="Z69" s="191"/>
      <c r="AA69" s="191"/>
      <c r="AB69" s="191"/>
      <c r="AC69" s="191"/>
      <c r="AD69" s="189"/>
      <c r="AE69" s="189"/>
      <c r="AF69" s="189"/>
      <c r="AG69" s="189"/>
      <c r="AH69" s="189"/>
    </row>
    <row r="70" spans="1:36" x14ac:dyDescent="0.25">
      <c r="B70" s="65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</row>
    <row r="71" spans="1:36" ht="15.75" thickBot="1" x14ac:dyDescent="0.3">
      <c r="B71" s="65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</row>
    <row r="72" spans="1:36" ht="27" outlineLevel="1" thickBot="1" x14ac:dyDescent="0.3">
      <c r="A72" s="207">
        <v>2017</v>
      </c>
      <c r="B72" s="208"/>
    </row>
    <row r="73" spans="1:36" ht="15.75" outlineLevel="1" thickBot="1" x14ac:dyDescent="0.3">
      <c r="A73" s="209" t="s">
        <v>0</v>
      </c>
      <c r="B73" s="223" t="s">
        <v>1</v>
      </c>
      <c r="C73" s="204">
        <v>2017</v>
      </c>
      <c r="D73" s="205"/>
      <c r="E73" s="205"/>
      <c r="F73" s="205"/>
      <c r="G73" s="206"/>
      <c r="H73" s="171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9"/>
    </row>
    <row r="74" spans="1:36" ht="15.75" customHeight="1" outlineLevel="1" thickBot="1" x14ac:dyDescent="0.3">
      <c r="A74" s="210"/>
      <c r="B74" s="224"/>
      <c r="C74" s="230" t="s">
        <v>84</v>
      </c>
      <c r="D74" s="231"/>
      <c r="E74" s="231"/>
      <c r="F74" s="231"/>
      <c r="G74" s="232"/>
      <c r="H74" s="150"/>
      <c r="I74" s="216" t="s">
        <v>100</v>
      </c>
      <c r="J74" s="217"/>
      <c r="K74" s="218" t="s">
        <v>42</v>
      </c>
      <c r="L74" s="217"/>
      <c r="M74" s="218" t="s">
        <v>43</v>
      </c>
      <c r="N74" s="217"/>
      <c r="O74" s="218" t="s">
        <v>44</v>
      </c>
      <c r="P74" s="217"/>
      <c r="Q74" s="218" t="s">
        <v>45</v>
      </c>
      <c r="R74" s="216"/>
      <c r="S74" s="218" t="s">
        <v>50</v>
      </c>
      <c r="T74" s="217"/>
      <c r="U74" s="216" t="s">
        <v>46</v>
      </c>
      <c r="V74" s="217"/>
      <c r="W74" s="218" t="s">
        <v>47</v>
      </c>
      <c r="X74" s="216"/>
      <c r="Y74" s="213" t="s">
        <v>85</v>
      </c>
      <c r="Z74" s="214"/>
      <c r="AA74" s="214"/>
      <c r="AB74" s="214"/>
      <c r="AC74" s="215"/>
      <c r="AD74" s="216" t="s">
        <v>86</v>
      </c>
      <c r="AE74" s="216"/>
      <c r="AF74" s="216"/>
      <c r="AG74" s="216"/>
      <c r="AH74" s="217"/>
    </row>
    <row r="75" spans="1:36" outlineLevel="1" x14ac:dyDescent="0.25">
      <c r="A75" s="133" t="s">
        <v>2</v>
      </c>
      <c r="B75" s="117" t="s">
        <v>3</v>
      </c>
      <c r="C75" s="2" t="s">
        <v>39</v>
      </c>
      <c r="D75" s="9" t="s">
        <v>40</v>
      </c>
      <c r="E75" s="9" t="s">
        <v>4</v>
      </c>
      <c r="F75" s="9" t="s">
        <v>32</v>
      </c>
      <c r="G75" s="10" t="s">
        <v>52</v>
      </c>
      <c r="H75" s="150"/>
      <c r="I75" s="18" t="s">
        <v>39</v>
      </c>
      <c r="J75" s="10" t="s">
        <v>40</v>
      </c>
      <c r="K75" s="2" t="s">
        <v>39</v>
      </c>
      <c r="L75" s="10" t="s">
        <v>40</v>
      </c>
      <c r="M75" s="2" t="s">
        <v>39</v>
      </c>
      <c r="N75" s="10" t="s">
        <v>40</v>
      </c>
      <c r="O75" s="2" t="s">
        <v>39</v>
      </c>
      <c r="P75" s="10" t="s">
        <v>40</v>
      </c>
      <c r="Q75" s="2" t="s">
        <v>39</v>
      </c>
      <c r="R75" s="15" t="s">
        <v>40</v>
      </c>
      <c r="S75" s="2" t="s">
        <v>39</v>
      </c>
      <c r="T75" s="10" t="s">
        <v>40</v>
      </c>
      <c r="U75" s="18" t="s">
        <v>39</v>
      </c>
      <c r="V75" s="10" t="s">
        <v>40</v>
      </c>
      <c r="W75" s="2" t="s">
        <v>39</v>
      </c>
      <c r="X75" s="15" t="s">
        <v>40</v>
      </c>
      <c r="Y75" s="2" t="s">
        <v>39</v>
      </c>
      <c r="Z75" s="197" t="s">
        <v>40</v>
      </c>
      <c r="AA75" s="197" t="s">
        <v>4</v>
      </c>
      <c r="AB75" s="197" t="s">
        <v>32</v>
      </c>
      <c r="AC75" s="10" t="s">
        <v>52</v>
      </c>
      <c r="AD75" s="94" t="s">
        <v>39</v>
      </c>
      <c r="AE75" s="9" t="s">
        <v>40</v>
      </c>
      <c r="AF75" s="9" t="s">
        <v>4</v>
      </c>
      <c r="AG75" s="9" t="s">
        <v>32</v>
      </c>
      <c r="AH75" s="10" t="s">
        <v>52</v>
      </c>
    </row>
    <row r="76" spans="1:36" hidden="1" outlineLevel="1" x14ac:dyDescent="0.25">
      <c r="A76" s="202" t="s">
        <v>37</v>
      </c>
      <c r="B76" s="222"/>
      <c r="C76" s="2"/>
      <c r="D76" s="9"/>
      <c r="E76" s="9"/>
      <c r="F76" s="9"/>
      <c r="G76" s="10"/>
      <c r="H76" s="150"/>
      <c r="I76" s="18"/>
      <c r="J76" s="10"/>
      <c r="K76" s="2"/>
      <c r="L76" s="10"/>
      <c r="M76" s="2"/>
      <c r="N76" s="10"/>
      <c r="O76" s="2"/>
      <c r="P76" s="10"/>
      <c r="Q76" s="2"/>
      <c r="R76" s="15"/>
      <c r="S76" s="2"/>
      <c r="T76" s="10"/>
      <c r="U76" s="18"/>
      <c r="V76" s="10"/>
      <c r="W76" s="2"/>
      <c r="X76" s="15"/>
      <c r="Y76" s="2"/>
      <c r="Z76" s="197"/>
      <c r="AA76" s="197"/>
      <c r="AB76" s="197"/>
      <c r="AC76" s="10"/>
      <c r="AD76" s="94"/>
      <c r="AE76" s="9"/>
      <c r="AF76" s="9"/>
      <c r="AG76" s="9"/>
      <c r="AH76" s="10"/>
    </row>
    <row r="77" spans="1:36" outlineLevel="1" x14ac:dyDescent="0.25">
      <c r="A77" s="13" t="s">
        <v>11</v>
      </c>
      <c r="B77" s="17" t="s">
        <v>117</v>
      </c>
      <c r="C77" s="13">
        <f>'Burnrate ICT'!C39</f>
        <v>0</v>
      </c>
      <c r="D77" s="57">
        <f>'Burnrate ICT'!C9</f>
        <v>0</v>
      </c>
      <c r="E77" s="57">
        <f>C77+D77</f>
        <v>0</v>
      </c>
      <c r="F77" s="57">
        <v>0</v>
      </c>
      <c r="G77" s="14">
        <f>F77-E77</f>
        <v>0</v>
      </c>
      <c r="H77" s="150"/>
      <c r="I77" s="19"/>
      <c r="J77" s="14"/>
      <c r="K77" s="13"/>
      <c r="L77" s="14"/>
      <c r="M77" s="13"/>
      <c r="N77" s="14"/>
      <c r="O77" s="13"/>
      <c r="P77" s="14"/>
      <c r="Q77" s="13"/>
      <c r="R77" s="17"/>
      <c r="S77" s="13"/>
      <c r="T77" s="14"/>
      <c r="U77" s="19"/>
      <c r="V77" s="14"/>
      <c r="W77" s="13"/>
      <c r="X77" s="17"/>
      <c r="Y77" s="13">
        <f>'Burnrate Business'!C39</f>
        <v>0</v>
      </c>
      <c r="Z77" s="57">
        <f>'Burnrate Business'!C9</f>
        <v>0</v>
      </c>
      <c r="AA77" s="57">
        <f>Y77+Z77</f>
        <v>0</v>
      </c>
      <c r="AB77" s="57">
        <v>0</v>
      </c>
      <c r="AC77" s="14">
        <f>AB77-AA77</f>
        <v>0</v>
      </c>
      <c r="AD77" s="95">
        <f>C77+Y77</f>
        <v>0</v>
      </c>
      <c r="AE77" s="57">
        <f>D77+Z77</f>
        <v>0</v>
      </c>
      <c r="AF77" s="57">
        <f>AD77+AE77</f>
        <v>0</v>
      </c>
      <c r="AG77" s="57">
        <f>F77+AB77</f>
        <v>0</v>
      </c>
      <c r="AH77" s="14">
        <f>AG77-AF77</f>
        <v>0</v>
      </c>
    </row>
    <row r="78" spans="1:36" outlineLevel="1" x14ac:dyDescent="0.25">
      <c r="A78" s="13" t="s">
        <v>13</v>
      </c>
      <c r="B78" s="17" t="s">
        <v>122</v>
      </c>
      <c r="C78" s="13">
        <f>'Burnrate ICT'!C40</f>
        <v>0</v>
      </c>
      <c r="D78" s="57">
        <f>'Burnrate ICT'!C10</f>
        <v>0</v>
      </c>
      <c r="E78" s="57">
        <f t="shared" ref="E78:E100" si="47">C78+D78</f>
        <v>0</v>
      </c>
      <c r="F78" s="57">
        <v>0</v>
      </c>
      <c r="G78" s="14">
        <f t="shared" ref="G78:G100" si="48">F78-E78</f>
        <v>0</v>
      </c>
      <c r="H78" s="150"/>
      <c r="I78" s="19"/>
      <c r="J78" s="14"/>
      <c r="K78" s="13"/>
      <c r="L78" s="14"/>
      <c r="M78" s="13"/>
      <c r="N78" s="14"/>
      <c r="O78" s="13"/>
      <c r="P78" s="14"/>
      <c r="Q78" s="13"/>
      <c r="R78" s="17"/>
      <c r="S78" s="13"/>
      <c r="T78" s="14"/>
      <c r="U78" s="19"/>
      <c r="V78" s="14"/>
      <c r="W78" s="13"/>
      <c r="X78" s="17"/>
      <c r="Y78" s="13">
        <f>'Burnrate Business'!C40</f>
        <v>0</v>
      </c>
      <c r="Z78" s="57">
        <f>'Burnrate Business'!C10</f>
        <v>0</v>
      </c>
      <c r="AA78" s="57">
        <f t="shared" ref="AA78:AA100" si="49">Y78+Z78</f>
        <v>0</v>
      </c>
      <c r="AB78" s="57">
        <v>0</v>
      </c>
      <c r="AC78" s="14">
        <f t="shared" ref="AC78:AC102" si="50">AB78-AA78</f>
        <v>0</v>
      </c>
      <c r="AD78" s="95">
        <f t="shared" ref="AD78:AD100" si="51">C78+Y78</f>
        <v>0</v>
      </c>
      <c r="AE78" s="57">
        <f t="shared" ref="AE78:AE100" si="52">D78+Z78</f>
        <v>0</v>
      </c>
      <c r="AF78" s="57">
        <f t="shared" ref="AF78:AF100" si="53">AD78+AE78</f>
        <v>0</v>
      </c>
      <c r="AG78" s="57">
        <f t="shared" ref="AG78:AG100" si="54">F78+AB78</f>
        <v>0</v>
      </c>
      <c r="AH78" s="14">
        <f t="shared" ref="AH78:AH82" si="55">AG78-AF78</f>
        <v>0</v>
      </c>
    </row>
    <row r="79" spans="1:36" outlineLevel="1" x14ac:dyDescent="0.25">
      <c r="A79" s="13" t="s">
        <v>15</v>
      </c>
      <c r="B79" s="17" t="s">
        <v>114</v>
      </c>
      <c r="C79" s="13">
        <f>'Burnrate ICT'!C41</f>
        <v>0</v>
      </c>
      <c r="D79" s="57">
        <f>'Burnrate ICT'!C11</f>
        <v>0</v>
      </c>
      <c r="E79" s="57">
        <f t="shared" si="47"/>
        <v>0</v>
      </c>
      <c r="F79" s="57">
        <v>0</v>
      </c>
      <c r="G79" s="14">
        <f t="shared" si="48"/>
        <v>0</v>
      </c>
      <c r="H79" s="150"/>
      <c r="I79" s="19"/>
      <c r="J79" s="14"/>
      <c r="K79" s="13"/>
      <c r="L79" s="14"/>
      <c r="M79" s="13"/>
      <c r="N79" s="14"/>
      <c r="O79" s="13"/>
      <c r="P79" s="14"/>
      <c r="Q79" s="13"/>
      <c r="R79" s="17"/>
      <c r="S79" s="13"/>
      <c r="T79" s="14"/>
      <c r="U79" s="19"/>
      <c r="V79" s="14"/>
      <c r="W79" s="13"/>
      <c r="X79" s="17"/>
      <c r="Y79" s="13">
        <f>'Burnrate Business'!C41</f>
        <v>0</v>
      </c>
      <c r="Z79" s="57">
        <f>'Burnrate Business'!C11</f>
        <v>0</v>
      </c>
      <c r="AA79" s="57">
        <f t="shared" si="49"/>
        <v>0</v>
      </c>
      <c r="AB79" s="57">
        <v>0</v>
      </c>
      <c r="AC79" s="14">
        <f t="shared" si="50"/>
        <v>0</v>
      </c>
      <c r="AD79" s="95">
        <f t="shared" si="51"/>
        <v>0</v>
      </c>
      <c r="AE79" s="57">
        <f t="shared" si="52"/>
        <v>0</v>
      </c>
      <c r="AF79" s="57">
        <f t="shared" si="53"/>
        <v>0</v>
      </c>
      <c r="AG79" s="57">
        <f t="shared" si="54"/>
        <v>0</v>
      </c>
      <c r="AH79" s="14">
        <f t="shared" si="55"/>
        <v>0</v>
      </c>
    </row>
    <row r="80" spans="1:36" outlineLevel="1" x14ac:dyDescent="0.25">
      <c r="A80" s="13" t="s">
        <v>18</v>
      </c>
      <c r="B80" s="17" t="s">
        <v>121</v>
      </c>
      <c r="C80" s="13">
        <f>'Burnrate ICT'!C42</f>
        <v>0</v>
      </c>
      <c r="D80" s="57">
        <f>'Burnrate ICT'!C12</f>
        <v>0</v>
      </c>
      <c r="E80" s="57">
        <f t="shared" si="47"/>
        <v>0</v>
      </c>
      <c r="F80" s="57">
        <v>0</v>
      </c>
      <c r="G80" s="14">
        <f t="shared" si="48"/>
        <v>0</v>
      </c>
      <c r="H80" s="150"/>
      <c r="I80" s="19"/>
      <c r="J80" s="14"/>
      <c r="K80" s="13"/>
      <c r="L80" s="14"/>
      <c r="M80" s="13"/>
      <c r="N80" s="14"/>
      <c r="O80" s="13"/>
      <c r="P80" s="14"/>
      <c r="Q80" s="13"/>
      <c r="R80" s="17"/>
      <c r="S80" s="13"/>
      <c r="T80" s="14"/>
      <c r="U80" s="19"/>
      <c r="V80" s="14"/>
      <c r="W80" s="13"/>
      <c r="X80" s="17"/>
      <c r="Y80" s="13">
        <f>'Burnrate Business'!C42</f>
        <v>0</v>
      </c>
      <c r="Z80" s="57">
        <f>'Burnrate Business'!C12</f>
        <v>0</v>
      </c>
      <c r="AA80" s="57">
        <f t="shared" si="49"/>
        <v>0</v>
      </c>
      <c r="AB80" s="57">
        <v>0</v>
      </c>
      <c r="AC80" s="14">
        <f t="shared" si="50"/>
        <v>0</v>
      </c>
      <c r="AD80" s="95">
        <f t="shared" si="51"/>
        <v>0</v>
      </c>
      <c r="AE80" s="57">
        <f t="shared" si="52"/>
        <v>0</v>
      </c>
      <c r="AF80" s="57">
        <f t="shared" si="53"/>
        <v>0</v>
      </c>
      <c r="AG80" s="57">
        <f t="shared" si="54"/>
        <v>0</v>
      </c>
      <c r="AH80" s="14">
        <f t="shared" si="55"/>
        <v>0</v>
      </c>
    </row>
    <row r="81" spans="1:34" outlineLevel="1" x14ac:dyDescent="0.25">
      <c r="A81" s="13" t="s">
        <v>26</v>
      </c>
      <c r="B81" s="17" t="s">
        <v>124</v>
      </c>
      <c r="C81" s="13">
        <f>'Burnrate ICT'!C43</f>
        <v>0</v>
      </c>
      <c r="D81" s="57">
        <f>'Burnrate ICT'!C13</f>
        <v>0</v>
      </c>
      <c r="E81" s="57">
        <f t="shared" si="47"/>
        <v>0</v>
      </c>
      <c r="F81" s="57">
        <v>0</v>
      </c>
      <c r="G81" s="14">
        <f t="shared" si="48"/>
        <v>0</v>
      </c>
      <c r="H81" s="150"/>
      <c r="I81" s="19"/>
      <c r="J81" s="14"/>
      <c r="K81" s="13"/>
      <c r="L81" s="14"/>
      <c r="M81" s="13"/>
      <c r="N81" s="14"/>
      <c r="O81" s="13"/>
      <c r="P81" s="14"/>
      <c r="Q81" s="13"/>
      <c r="R81" s="17"/>
      <c r="S81" s="13"/>
      <c r="T81" s="14"/>
      <c r="U81" s="19"/>
      <c r="V81" s="14"/>
      <c r="W81" s="13"/>
      <c r="X81" s="17"/>
      <c r="Y81" s="13">
        <f>'Burnrate Business'!C43</f>
        <v>0</v>
      </c>
      <c r="Z81" s="57">
        <f>'Burnrate Business'!C13</f>
        <v>0</v>
      </c>
      <c r="AA81" s="57">
        <f t="shared" si="49"/>
        <v>0</v>
      </c>
      <c r="AB81" s="57">
        <v>0</v>
      </c>
      <c r="AC81" s="14">
        <f t="shared" si="50"/>
        <v>0</v>
      </c>
      <c r="AD81" s="95">
        <f t="shared" si="51"/>
        <v>0</v>
      </c>
      <c r="AE81" s="57">
        <f t="shared" si="52"/>
        <v>0</v>
      </c>
      <c r="AF81" s="57">
        <f t="shared" si="53"/>
        <v>0</v>
      </c>
      <c r="AG81" s="57">
        <f t="shared" si="54"/>
        <v>0</v>
      </c>
      <c r="AH81" s="14">
        <f t="shared" si="55"/>
        <v>0</v>
      </c>
    </row>
    <row r="82" spans="1:34" outlineLevel="1" x14ac:dyDescent="0.25">
      <c r="A82" s="13" t="s">
        <v>28</v>
      </c>
      <c r="B82" s="17" t="s">
        <v>123</v>
      </c>
      <c r="C82" s="13">
        <f>'Burnrate ICT'!C44</f>
        <v>0</v>
      </c>
      <c r="D82" s="57">
        <f>'Burnrate ICT'!C14</f>
        <v>0</v>
      </c>
      <c r="E82" s="57">
        <f t="shared" si="47"/>
        <v>0</v>
      </c>
      <c r="F82" s="57">
        <v>0</v>
      </c>
      <c r="G82" s="14">
        <f t="shared" si="48"/>
        <v>0</v>
      </c>
      <c r="H82" s="150"/>
      <c r="I82" s="19"/>
      <c r="J82" s="14"/>
      <c r="K82" s="13"/>
      <c r="L82" s="14"/>
      <c r="M82" s="13"/>
      <c r="N82" s="14"/>
      <c r="O82" s="13"/>
      <c r="P82" s="14"/>
      <c r="Q82" s="13"/>
      <c r="R82" s="17"/>
      <c r="S82" s="13"/>
      <c r="T82" s="14"/>
      <c r="U82" s="19"/>
      <c r="V82" s="14"/>
      <c r="W82" s="13"/>
      <c r="X82" s="17"/>
      <c r="Y82" s="13">
        <f>'Burnrate Business'!C44</f>
        <v>0</v>
      </c>
      <c r="Z82" s="57">
        <f>'Burnrate Business'!C14</f>
        <v>0</v>
      </c>
      <c r="AA82" s="57">
        <f t="shared" si="49"/>
        <v>0</v>
      </c>
      <c r="AB82" s="57">
        <v>0</v>
      </c>
      <c r="AC82" s="14">
        <f t="shared" si="50"/>
        <v>0</v>
      </c>
      <c r="AD82" s="95">
        <f t="shared" si="51"/>
        <v>0</v>
      </c>
      <c r="AE82" s="57">
        <f t="shared" si="52"/>
        <v>0</v>
      </c>
      <c r="AF82" s="57">
        <f t="shared" si="53"/>
        <v>0</v>
      </c>
      <c r="AG82" s="57">
        <f t="shared" si="54"/>
        <v>0</v>
      </c>
      <c r="AH82" s="14">
        <f t="shared" si="55"/>
        <v>0</v>
      </c>
    </row>
    <row r="83" spans="1:34" ht="14.45" customHeight="1" outlineLevel="1" x14ac:dyDescent="0.25">
      <c r="A83" s="34" t="s">
        <v>51</v>
      </c>
      <c r="B83" s="38" t="s">
        <v>118</v>
      </c>
      <c r="C83" s="13">
        <f>'Burnrate ICT'!C45</f>
        <v>0</v>
      </c>
      <c r="D83" s="57">
        <f>'Burnrate ICT'!C15</f>
        <v>0</v>
      </c>
      <c r="E83" s="57">
        <f t="shared" si="47"/>
        <v>0</v>
      </c>
      <c r="F83" s="57">
        <v>0</v>
      </c>
      <c r="G83" s="14">
        <f t="shared" si="48"/>
        <v>0</v>
      </c>
      <c r="H83" s="150"/>
      <c r="I83" s="19"/>
      <c r="J83" s="14"/>
      <c r="K83" s="13"/>
      <c r="L83" s="14"/>
      <c r="M83" s="13"/>
      <c r="N83" s="14"/>
      <c r="O83" s="13"/>
      <c r="P83" s="14"/>
      <c r="Q83" s="13"/>
      <c r="R83" s="17"/>
      <c r="S83" s="13"/>
      <c r="T83" s="14"/>
      <c r="U83" s="19"/>
      <c r="V83" s="14"/>
      <c r="W83" s="13"/>
      <c r="X83" s="17"/>
      <c r="Y83" s="13">
        <f>'Burnrate Business'!C45</f>
        <v>0</v>
      </c>
      <c r="Z83" s="57">
        <f>'Burnrate Business'!C15</f>
        <v>0</v>
      </c>
      <c r="AA83" s="57">
        <f t="shared" si="49"/>
        <v>0</v>
      </c>
      <c r="AB83" s="57">
        <v>0</v>
      </c>
      <c r="AC83" s="14">
        <f t="shared" si="50"/>
        <v>0</v>
      </c>
      <c r="AD83" s="95">
        <f t="shared" si="51"/>
        <v>0</v>
      </c>
      <c r="AE83" s="57">
        <f t="shared" si="52"/>
        <v>0</v>
      </c>
      <c r="AF83" s="57">
        <f t="shared" si="53"/>
        <v>0</v>
      </c>
      <c r="AG83" s="57">
        <f t="shared" si="54"/>
        <v>0</v>
      </c>
      <c r="AH83" s="14">
        <f>AG83-AF83</f>
        <v>0</v>
      </c>
    </row>
    <row r="84" spans="1:34" ht="0.6" hidden="1" customHeight="1" outlineLevel="1" x14ac:dyDescent="0.25">
      <c r="A84" s="202" t="s">
        <v>38</v>
      </c>
      <c r="B84" s="222"/>
      <c r="C84" s="2"/>
      <c r="D84" s="9"/>
      <c r="E84" s="9"/>
      <c r="F84" s="9"/>
      <c r="G84" s="10"/>
      <c r="H84" s="150"/>
      <c r="I84" s="18"/>
      <c r="J84" s="10"/>
      <c r="K84" s="2"/>
      <c r="L84" s="10"/>
      <c r="M84" s="2"/>
      <c r="N84" s="10"/>
      <c r="O84" s="2"/>
      <c r="P84" s="10"/>
      <c r="Q84" s="2"/>
      <c r="R84" s="15"/>
      <c r="S84" s="2"/>
      <c r="T84" s="10"/>
      <c r="U84" s="18"/>
      <c r="V84" s="10"/>
      <c r="W84" s="2"/>
      <c r="X84" s="15"/>
      <c r="Y84" s="2"/>
      <c r="Z84" s="197"/>
      <c r="AA84" s="197"/>
      <c r="AB84" s="197"/>
      <c r="AC84" s="10"/>
      <c r="AD84" s="2"/>
      <c r="AE84" s="9"/>
      <c r="AF84" s="9"/>
      <c r="AG84" s="9"/>
      <c r="AH84" s="10"/>
    </row>
    <row r="85" spans="1:34" outlineLevel="1" x14ac:dyDescent="0.25">
      <c r="A85" s="13" t="s">
        <v>9</v>
      </c>
      <c r="B85" s="17" t="s">
        <v>138</v>
      </c>
      <c r="C85" s="34">
        <f>'Burnrate ICT'!C48</f>
        <v>21</v>
      </c>
      <c r="D85" s="66">
        <f>'Burnrate ICT'!C18</f>
        <v>0</v>
      </c>
      <c r="E85" s="66">
        <f t="shared" si="47"/>
        <v>21</v>
      </c>
      <c r="F85" s="66">
        <v>21</v>
      </c>
      <c r="G85" s="35">
        <f t="shared" si="48"/>
        <v>0</v>
      </c>
      <c r="H85" s="150"/>
      <c r="I85" s="99"/>
      <c r="J85" s="69">
        <v>25</v>
      </c>
      <c r="K85" s="5"/>
      <c r="L85" s="69">
        <v>25</v>
      </c>
      <c r="M85" s="5"/>
      <c r="N85" s="69">
        <v>200</v>
      </c>
      <c r="O85" s="75"/>
      <c r="P85" s="74">
        <v>50</v>
      </c>
      <c r="Q85" s="13"/>
      <c r="R85" s="17"/>
      <c r="S85" s="13"/>
      <c r="T85" s="14"/>
      <c r="U85" s="19"/>
      <c r="V85" s="14"/>
      <c r="W85" s="75"/>
      <c r="X85" s="129">
        <v>25</v>
      </c>
      <c r="Y85" s="34">
        <f>'Burnrate Business'!C48</f>
        <v>156</v>
      </c>
      <c r="Z85" s="66">
        <f>'Burnrate Business'!C18</f>
        <v>0</v>
      </c>
      <c r="AA85" s="66">
        <f>Y85+Z85</f>
        <v>156</v>
      </c>
      <c r="AB85" s="66">
        <v>135</v>
      </c>
      <c r="AC85" s="35">
        <f>AB85-AA85</f>
        <v>-21</v>
      </c>
      <c r="AD85" s="95">
        <f t="shared" si="51"/>
        <v>177</v>
      </c>
      <c r="AE85" s="57">
        <f t="shared" si="52"/>
        <v>0</v>
      </c>
      <c r="AF85" s="57">
        <f t="shared" si="53"/>
        <v>177</v>
      </c>
      <c r="AG85" s="57">
        <f t="shared" si="54"/>
        <v>156</v>
      </c>
      <c r="AH85" s="35">
        <f>AG85-AF85</f>
        <v>-21</v>
      </c>
    </row>
    <row r="86" spans="1:34" outlineLevel="1" x14ac:dyDescent="0.25">
      <c r="A86" s="13" t="s">
        <v>10</v>
      </c>
      <c r="B86" s="17" t="s">
        <v>147</v>
      </c>
      <c r="C86" s="34">
        <f>'Burnrate ICT'!C49</f>
        <v>113</v>
      </c>
      <c r="D86" s="66">
        <f>'Burnrate ICT'!C19</f>
        <v>0</v>
      </c>
      <c r="E86" s="66">
        <f t="shared" si="47"/>
        <v>113</v>
      </c>
      <c r="F86" s="66">
        <v>204</v>
      </c>
      <c r="G86" s="35">
        <f t="shared" si="48"/>
        <v>91</v>
      </c>
      <c r="H86" s="198"/>
      <c r="I86" s="19"/>
      <c r="J86" s="199">
        <v>25</v>
      </c>
      <c r="K86" s="13"/>
      <c r="L86" s="199">
        <v>25</v>
      </c>
      <c r="M86" s="13"/>
      <c r="N86" s="199">
        <v>200</v>
      </c>
      <c r="O86" s="13"/>
      <c r="P86" s="199">
        <v>50</v>
      </c>
      <c r="Q86" s="13"/>
      <c r="R86" s="17"/>
      <c r="S86" s="13"/>
      <c r="T86" s="14"/>
      <c r="U86" s="19"/>
      <c r="V86" s="14"/>
      <c r="W86" s="13"/>
      <c r="X86" s="200">
        <v>25</v>
      </c>
      <c r="Y86" s="34">
        <f>'Burnrate Business'!C49</f>
        <v>533</v>
      </c>
      <c r="Z86" s="66">
        <f>'Burnrate Business'!C19</f>
        <v>0</v>
      </c>
      <c r="AA86" s="66">
        <f t="shared" si="49"/>
        <v>533</v>
      </c>
      <c r="AB86" s="66">
        <v>1084</v>
      </c>
      <c r="AC86" s="35">
        <f t="shared" si="50"/>
        <v>551</v>
      </c>
      <c r="AD86" s="95">
        <f t="shared" si="51"/>
        <v>646</v>
      </c>
      <c r="AE86" s="57">
        <f t="shared" si="52"/>
        <v>0</v>
      </c>
      <c r="AF86" s="57">
        <f t="shared" si="53"/>
        <v>646</v>
      </c>
      <c r="AG86" s="57">
        <f t="shared" si="54"/>
        <v>1288</v>
      </c>
      <c r="AH86" s="35">
        <f>AG86-AF86</f>
        <v>642</v>
      </c>
    </row>
    <row r="87" spans="1:34" outlineLevel="1" x14ac:dyDescent="0.25">
      <c r="A87" s="13" t="s">
        <v>20</v>
      </c>
      <c r="B87" s="17" t="s">
        <v>111</v>
      </c>
      <c r="C87" s="13">
        <f>'Burnrate ICT'!C50</f>
        <v>0</v>
      </c>
      <c r="D87" s="57">
        <f>'Burnrate ICT'!C20</f>
        <v>0</v>
      </c>
      <c r="E87" s="57">
        <f t="shared" si="47"/>
        <v>0</v>
      </c>
      <c r="F87" s="66">
        <v>0</v>
      </c>
      <c r="G87" s="14">
        <f t="shared" si="48"/>
        <v>0</v>
      </c>
      <c r="H87" s="150"/>
      <c r="I87" s="19"/>
      <c r="J87" s="14"/>
      <c r="K87" s="13"/>
      <c r="L87" s="14"/>
      <c r="M87" s="13"/>
      <c r="N87" s="14"/>
      <c r="O87" s="13"/>
      <c r="P87" s="14"/>
      <c r="Q87" s="13"/>
      <c r="R87" s="17"/>
      <c r="S87" s="13"/>
      <c r="T87" s="14"/>
      <c r="U87" s="19"/>
      <c r="V87" s="14"/>
      <c r="W87" s="13"/>
      <c r="X87" s="17"/>
      <c r="Y87" s="13">
        <f>'Burnrate Business'!C50</f>
        <v>0</v>
      </c>
      <c r="Z87" s="57">
        <f>'Burnrate Business'!C20</f>
        <v>0</v>
      </c>
      <c r="AA87" s="57">
        <f t="shared" si="49"/>
        <v>0</v>
      </c>
      <c r="AB87" s="66">
        <v>0</v>
      </c>
      <c r="AC87" s="14">
        <f t="shared" si="50"/>
        <v>0</v>
      </c>
      <c r="AD87" s="95">
        <f t="shared" si="51"/>
        <v>0</v>
      </c>
      <c r="AE87" s="57">
        <f t="shared" si="52"/>
        <v>0</v>
      </c>
      <c r="AF87" s="57">
        <f t="shared" si="53"/>
        <v>0</v>
      </c>
      <c r="AG87" s="57">
        <f t="shared" si="54"/>
        <v>0</v>
      </c>
      <c r="AH87" s="14">
        <f>AG87-AF87</f>
        <v>0</v>
      </c>
    </row>
    <row r="88" spans="1:34" hidden="1" outlineLevel="1" x14ac:dyDescent="0.25">
      <c r="A88" s="202" t="s">
        <v>34</v>
      </c>
      <c r="B88" s="222"/>
      <c r="C88" s="2"/>
      <c r="D88" s="9"/>
      <c r="E88" s="9"/>
      <c r="F88" s="9"/>
      <c r="G88" s="10"/>
      <c r="H88" s="150"/>
      <c r="I88" s="18"/>
      <c r="J88" s="10"/>
      <c r="K88" s="2"/>
      <c r="L88" s="10"/>
      <c r="M88" s="2"/>
      <c r="N88" s="10"/>
      <c r="O88" s="2"/>
      <c r="P88" s="10"/>
      <c r="Q88" s="2"/>
      <c r="R88" s="15"/>
      <c r="S88" s="2"/>
      <c r="T88" s="10"/>
      <c r="U88" s="18"/>
      <c r="V88" s="10"/>
      <c r="W88" s="2"/>
      <c r="X88" s="15"/>
      <c r="Y88" s="2"/>
      <c r="Z88" s="197"/>
      <c r="AA88" s="197"/>
      <c r="AB88" s="197"/>
      <c r="AC88" s="10"/>
      <c r="AD88" s="2"/>
      <c r="AE88" s="9"/>
      <c r="AF88" s="9"/>
      <c r="AG88" s="9"/>
      <c r="AH88" s="10"/>
    </row>
    <row r="89" spans="1:34" outlineLevel="1" x14ac:dyDescent="0.25">
      <c r="A89" s="13" t="s">
        <v>22</v>
      </c>
      <c r="B89" s="17" t="s">
        <v>125</v>
      </c>
      <c r="C89" s="13">
        <f>'Burnrate ICT'!C52</f>
        <v>0</v>
      </c>
      <c r="D89" s="57">
        <f>'Burnrate ICT'!C22</f>
        <v>0</v>
      </c>
      <c r="E89" s="57">
        <f t="shared" si="47"/>
        <v>0</v>
      </c>
      <c r="F89" s="57">
        <v>0</v>
      </c>
      <c r="G89" s="14">
        <f t="shared" si="48"/>
        <v>0</v>
      </c>
      <c r="H89" s="150"/>
      <c r="I89" s="19"/>
      <c r="J89" s="14">
        <v>0</v>
      </c>
      <c r="K89" s="13"/>
      <c r="L89" s="14"/>
      <c r="M89" s="13"/>
      <c r="N89" s="14"/>
      <c r="O89" s="13"/>
      <c r="P89" s="14"/>
      <c r="Q89" s="13"/>
      <c r="R89" s="17"/>
      <c r="S89" s="13"/>
      <c r="T89" s="14"/>
      <c r="U89" s="19"/>
      <c r="V89" s="14"/>
      <c r="W89" s="13"/>
      <c r="X89" s="17"/>
      <c r="Y89" s="13">
        <f>'Burnrate Business'!C52</f>
        <v>0</v>
      </c>
      <c r="Z89" s="57">
        <f>'Burnrate Business'!C22</f>
        <v>0</v>
      </c>
      <c r="AA89" s="57">
        <f t="shared" si="49"/>
        <v>0</v>
      </c>
      <c r="AB89" s="57">
        <v>0</v>
      </c>
      <c r="AC89" s="14">
        <f t="shared" ref="AC89:AC95" si="56">AB89-AA89</f>
        <v>0</v>
      </c>
      <c r="AD89" s="95">
        <f t="shared" si="51"/>
        <v>0</v>
      </c>
      <c r="AE89" s="57">
        <f t="shared" si="52"/>
        <v>0</v>
      </c>
      <c r="AF89" s="57">
        <f t="shared" si="53"/>
        <v>0</v>
      </c>
      <c r="AG89" s="57">
        <f t="shared" si="54"/>
        <v>0</v>
      </c>
      <c r="AH89" s="14">
        <f t="shared" ref="AH89:AH95" si="57">AG89-AF89</f>
        <v>0</v>
      </c>
    </row>
    <row r="90" spans="1:34" outlineLevel="1" x14ac:dyDescent="0.25">
      <c r="A90" s="13" t="s">
        <v>16</v>
      </c>
      <c r="B90" s="17" t="s">
        <v>148</v>
      </c>
      <c r="C90" s="13">
        <f>'Burnrate ICT'!C56</f>
        <v>0</v>
      </c>
      <c r="D90" s="57">
        <f>'Burnrate ICT'!C26</f>
        <v>0</v>
      </c>
      <c r="E90" s="57">
        <f>C90+D90</f>
        <v>0</v>
      </c>
      <c r="F90" s="57">
        <v>0</v>
      </c>
      <c r="G90" s="35">
        <f>F90-E90</f>
        <v>0</v>
      </c>
      <c r="H90" s="198"/>
      <c r="I90" s="19"/>
      <c r="J90" s="14"/>
      <c r="K90" s="13"/>
      <c r="L90" s="14"/>
      <c r="M90" s="13"/>
      <c r="N90" s="14"/>
      <c r="O90" s="13"/>
      <c r="P90" s="14"/>
      <c r="Q90" s="13"/>
      <c r="R90" s="17"/>
      <c r="S90" s="13"/>
      <c r="T90" s="14"/>
      <c r="U90" s="19"/>
      <c r="V90" s="14"/>
      <c r="W90" s="13"/>
      <c r="X90" s="17"/>
      <c r="Y90" s="13">
        <f>'Burnrate Business'!C56</f>
        <v>0</v>
      </c>
      <c r="Z90" s="57">
        <f>'Burnrate Business'!C26</f>
        <v>0</v>
      </c>
      <c r="AA90" s="57">
        <f>Y90+Z90</f>
        <v>0</v>
      </c>
      <c r="AB90" s="57">
        <v>0</v>
      </c>
      <c r="AC90" s="35">
        <f t="shared" si="56"/>
        <v>0</v>
      </c>
      <c r="AD90" s="95">
        <f t="shared" ref="AD90:AE93" si="58">C90+Y90</f>
        <v>0</v>
      </c>
      <c r="AE90" s="57">
        <f t="shared" si="58"/>
        <v>0</v>
      </c>
      <c r="AF90" s="57">
        <f>AD90+AE90</f>
        <v>0</v>
      </c>
      <c r="AG90" s="57">
        <f>F90+AB90</f>
        <v>0</v>
      </c>
      <c r="AH90" s="35">
        <f t="shared" si="57"/>
        <v>0</v>
      </c>
    </row>
    <row r="91" spans="1:34" outlineLevel="1" x14ac:dyDescent="0.25">
      <c r="A91" s="34" t="s">
        <v>7</v>
      </c>
      <c r="B91" s="31" t="s">
        <v>126</v>
      </c>
      <c r="C91" s="22">
        <f>'Burnrate ICT'!C62</f>
        <v>3</v>
      </c>
      <c r="D91" s="106">
        <f>'Burnrate ICT'!C32</f>
        <v>0</v>
      </c>
      <c r="E91" s="106">
        <f>C91+D91</f>
        <v>3</v>
      </c>
      <c r="F91" s="106">
        <v>0</v>
      </c>
      <c r="G91" s="14">
        <f>F91-E91</f>
        <v>-3</v>
      </c>
      <c r="H91" s="150"/>
      <c r="I91" s="19"/>
      <c r="J91" s="23"/>
      <c r="K91" s="13"/>
      <c r="L91" s="23"/>
      <c r="M91" s="13"/>
      <c r="N91" s="23"/>
      <c r="O91" s="13"/>
      <c r="P91" s="23"/>
      <c r="Q91" s="13"/>
      <c r="R91" s="23"/>
      <c r="S91" s="13"/>
      <c r="T91" s="23"/>
      <c r="U91" s="13"/>
      <c r="V91" s="23"/>
      <c r="W91" s="13"/>
      <c r="X91" s="24"/>
      <c r="Y91" s="22">
        <f>'Burnrate Business'!C62</f>
        <v>0</v>
      </c>
      <c r="Z91" s="106">
        <f>'Burnrate Business'!C32</f>
        <v>0</v>
      </c>
      <c r="AA91" s="106">
        <f>Y91+Z91</f>
        <v>0</v>
      </c>
      <c r="AB91" s="106">
        <v>0</v>
      </c>
      <c r="AC91" s="14">
        <f t="shared" si="56"/>
        <v>0</v>
      </c>
      <c r="AD91" s="95">
        <f t="shared" si="58"/>
        <v>3</v>
      </c>
      <c r="AE91" s="57">
        <f t="shared" si="58"/>
        <v>0</v>
      </c>
      <c r="AF91" s="57">
        <f>AD91+AE91</f>
        <v>3</v>
      </c>
      <c r="AG91" s="57">
        <f>F91+AB91</f>
        <v>0</v>
      </c>
      <c r="AH91" s="14">
        <f t="shared" si="57"/>
        <v>-3</v>
      </c>
    </row>
    <row r="92" spans="1:34" outlineLevel="1" x14ac:dyDescent="0.25">
      <c r="A92" s="34" t="s">
        <v>5</v>
      </c>
      <c r="B92" s="31" t="s">
        <v>74</v>
      </c>
      <c r="C92" s="22">
        <f>'Burnrate ICT'!C63</f>
        <v>0</v>
      </c>
      <c r="D92" s="106">
        <f>'Burnrate ICT'!C33</f>
        <v>0</v>
      </c>
      <c r="E92" s="106">
        <f>C92+D92</f>
        <v>0</v>
      </c>
      <c r="F92" s="106">
        <v>0</v>
      </c>
      <c r="G92" s="14">
        <f>F92-E92</f>
        <v>0</v>
      </c>
      <c r="H92" s="150"/>
      <c r="I92" s="19"/>
      <c r="J92" s="23"/>
      <c r="K92" s="13"/>
      <c r="L92" s="23"/>
      <c r="M92" s="13"/>
      <c r="N92" s="23"/>
      <c r="O92" s="13"/>
      <c r="P92" s="23"/>
      <c r="Q92" s="13"/>
      <c r="R92" s="23"/>
      <c r="S92" s="13"/>
      <c r="T92" s="23"/>
      <c r="U92" s="13"/>
      <c r="V92" s="23"/>
      <c r="W92" s="13"/>
      <c r="X92" s="24"/>
      <c r="Y92" s="22">
        <f>'Burnrate Business'!C63</f>
        <v>0</v>
      </c>
      <c r="Z92" s="106">
        <f>'Burnrate Business'!C33</f>
        <v>0</v>
      </c>
      <c r="AA92" s="106">
        <f>Y92+Z92</f>
        <v>0</v>
      </c>
      <c r="AB92" s="106">
        <v>0</v>
      </c>
      <c r="AC92" s="14">
        <f t="shared" si="56"/>
        <v>0</v>
      </c>
      <c r="AD92" s="95">
        <f t="shared" si="58"/>
        <v>0</v>
      </c>
      <c r="AE92" s="57">
        <f t="shared" si="58"/>
        <v>0</v>
      </c>
      <c r="AF92" s="57">
        <f>AD92+AE92</f>
        <v>0</v>
      </c>
      <c r="AG92" s="57">
        <f>F92+AB92</f>
        <v>0</v>
      </c>
      <c r="AH92" s="14">
        <f t="shared" si="57"/>
        <v>0</v>
      </c>
    </row>
    <row r="93" spans="1:34" outlineLevel="1" x14ac:dyDescent="0.25">
      <c r="A93" s="34" t="s">
        <v>143</v>
      </c>
      <c r="B93" s="31" t="s">
        <v>151</v>
      </c>
      <c r="C93" s="22">
        <f>'Burnrate ICT'!C46</f>
        <v>0</v>
      </c>
      <c r="D93" s="106">
        <f>'Burnrate ICT'!C16</f>
        <v>0</v>
      </c>
      <c r="E93" s="106">
        <f>C93+D93</f>
        <v>0</v>
      </c>
      <c r="F93" s="106">
        <v>320</v>
      </c>
      <c r="G93" s="14">
        <v>0</v>
      </c>
      <c r="H93" s="150"/>
      <c r="I93" s="19"/>
      <c r="J93" s="23"/>
      <c r="K93" s="13"/>
      <c r="L93" s="23"/>
      <c r="M93" s="13"/>
      <c r="N93" s="23"/>
      <c r="O93" s="13"/>
      <c r="P93" s="23"/>
      <c r="Q93" s="13"/>
      <c r="R93" s="23"/>
      <c r="S93" s="13"/>
      <c r="T93" s="23"/>
      <c r="U93" s="13"/>
      <c r="V93" s="23"/>
      <c r="W93" s="13"/>
      <c r="X93" s="24"/>
      <c r="Y93" s="22">
        <f>'Burnrate Business'!C46</f>
        <v>0</v>
      </c>
      <c r="Z93" s="106">
        <f>'Burnrate Business'!C16</f>
        <v>120</v>
      </c>
      <c r="AA93" s="106">
        <f>Y93+Z93</f>
        <v>120</v>
      </c>
      <c r="AB93" s="106">
        <v>2931</v>
      </c>
      <c r="AC93" s="14">
        <f t="shared" si="56"/>
        <v>2811</v>
      </c>
      <c r="AD93" s="95">
        <f t="shared" si="58"/>
        <v>0</v>
      </c>
      <c r="AE93" s="57">
        <f t="shared" si="58"/>
        <v>120</v>
      </c>
      <c r="AF93" s="57">
        <f>AD93+AE93</f>
        <v>120</v>
      </c>
      <c r="AG93" s="57">
        <f>F93+AB93</f>
        <v>3251</v>
      </c>
      <c r="AH93" s="14">
        <f t="shared" si="57"/>
        <v>3131</v>
      </c>
    </row>
    <row r="94" spans="1:34" outlineLevel="1" x14ac:dyDescent="0.25">
      <c r="A94" s="5" t="s">
        <v>108</v>
      </c>
      <c r="B94" s="16" t="s">
        <v>112</v>
      </c>
      <c r="C94" s="20">
        <f>'Burnrate ICT'!C53</f>
        <v>0</v>
      </c>
      <c r="D94" s="108">
        <f>'Burnrate ICT'!C23</f>
        <v>0</v>
      </c>
      <c r="E94" s="108">
        <f t="shared" si="47"/>
        <v>0</v>
      </c>
      <c r="F94" s="108">
        <v>92</v>
      </c>
      <c r="G94" s="37">
        <f t="shared" si="48"/>
        <v>92</v>
      </c>
      <c r="H94" s="150"/>
      <c r="I94" s="70"/>
      <c r="J94" s="21"/>
      <c r="K94" s="13"/>
      <c r="L94" s="14"/>
      <c r="M94" s="13"/>
      <c r="N94" s="14"/>
      <c r="O94" s="13"/>
      <c r="P94" s="14">
        <v>40</v>
      </c>
      <c r="Q94" s="13"/>
      <c r="R94" s="17"/>
      <c r="S94" s="13"/>
      <c r="T94" s="14"/>
      <c r="U94" s="19"/>
      <c r="V94" s="14"/>
      <c r="W94" s="13"/>
      <c r="X94" s="17">
        <v>1573</v>
      </c>
      <c r="Y94" s="20">
        <v>1555</v>
      </c>
      <c r="Z94" s="108">
        <v>0</v>
      </c>
      <c r="AA94" s="108">
        <f t="shared" si="49"/>
        <v>1555</v>
      </c>
      <c r="AB94" s="108">
        <v>3371</v>
      </c>
      <c r="AC94" s="37">
        <f t="shared" si="56"/>
        <v>1816</v>
      </c>
      <c r="AD94" s="175">
        <f t="shared" si="51"/>
        <v>1555</v>
      </c>
      <c r="AE94" s="108">
        <f t="shared" si="52"/>
        <v>0</v>
      </c>
      <c r="AF94" s="108">
        <f t="shared" si="53"/>
        <v>1555</v>
      </c>
      <c r="AG94" s="108">
        <f t="shared" si="54"/>
        <v>3463</v>
      </c>
      <c r="AH94" s="37">
        <f t="shared" si="57"/>
        <v>1908</v>
      </c>
    </row>
    <row r="95" spans="1:34" outlineLevel="1" x14ac:dyDescent="0.25">
      <c r="A95" s="5" t="s">
        <v>24</v>
      </c>
      <c r="B95" s="62" t="s">
        <v>145</v>
      </c>
      <c r="C95" s="20">
        <v>52</v>
      </c>
      <c r="D95" s="108">
        <v>0</v>
      </c>
      <c r="E95" s="108">
        <f t="shared" si="47"/>
        <v>52</v>
      </c>
      <c r="F95" s="108">
        <v>0</v>
      </c>
      <c r="G95" s="37">
        <f t="shared" si="48"/>
        <v>-52</v>
      </c>
      <c r="H95" s="150"/>
      <c r="I95" s="19"/>
      <c r="J95" s="14"/>
      <c r="K95" s="13"/>
      <c r="L95" s="14"/>
      <c r="M95" s="13"/>
      <c r="N95" s="14"/>
      <c r="O95" s="13"/>
      <c r="P95" s="14"/>
      <c r="Q95" s="13"/>
      <c r="R95" s="17"/>
      <c r="S95" s="13"/>
      <c r="T95" s="14"/>
      <c r="U95" s="19"/>
      <c r="V95" s="14"/>
      <c r="W95" s="13"/>
      <c r="X95" s="17"/>
      <c r="Y95" s="20">
        <v>1139</v>
      </c>
      <c r="Z95" s="108">
        <v>0</v>
      </c>
      <c r="AA95" s="108">
        <f t="shared" si="49"/>
        <v>1139</v>
      </c>
      <c r="AB95" s="196">
        <v>576</v>
      </c>
      <c r="AC95" s="37">
        <f t="shared" si="56"/>
        <v>-563</v>
      </c>
      <c r="AD95" s="175">
        <f t="shared" si="51"/>
        <v>1191</v>
      </c>
      <c r="AE95" s="108">
        <f t="shared" si="52"/>
        <v>0</v>
      </c>
      <c r="AF95" s="108">
        <f t="shared" si="53"/>
        <v>1191</v>
      </c>
      <c r="AG95" s="108">
        <f t="shared" si="54"/>
        <v>576</v>
      </c>
      <c r="AH95" s="37">
        <f t="shared" si="57"/>
        <v>-615</v>
      </c>
    </row>
    <row r="96" spans="1:34" hidden="1" outlineLevel="1" x14ac:dyDescent="0.25">
      <c r="A96" s="202" t="s">
        <v>35</v>
      </c>
      <c r="B96" s="222"/>
      <c r="C96" s="2"/>
      <c r="D96" s="9"/>
      <c r="E96" s="9"/>
      <c r="F96" s="9"/>
      <c r="G96" s="10"/>
      <c r="H96" s="150"/>
      <c r="I96" s="18"/>
      <c r="J96" s="10"/>
      <c r="K96" s="2"/>
      <c r="L96" s="10"/>
      <c r="M96" s="2"/>
      <c r="N96" s="10"/>
      <c r="O96" s="2"/>
      <c r="P96" s="10"/>
      <c r="Q96" s="2"/>
      <c r="R96" s="15"/>
      <c r="S96" s="2"/>
      <c r="T96" s="10"/>
      <c r="U96" s="18"/>
      <c r="V96" s="10"/>
      <c r="W96" s="2"/>
      <c r="X96" s="15"/>
      <c r="Y96" s="2"/>
      <c r="Z96" s="197"/>
      <c r="AA96" s="197"/>
      <c r="AB96" s="197"/>
      <c r="AC96" s="10"/>
      <c r="AD96" s="2"/>
      <c r="AE96" s="9"/>
      <c r="AF96" s="9"/>
      <c r="AG96" s="9"/>
      <c r="AH96" s="10"/>
    </row>
    <row r="97" spans="1:34" outlineLevel="1" x14ac:dyDescent="0.25">
      <c r="A97" s="5" t="s">
        <v>30</v>
      </c>
      <c r="B97" s="16" t="s">
        <v>31</v>
      </c>
      <c r="C97" s="78">
        <v>1219</v>
      </c>
      <c r="D97" s="109">
        <v>0</v>
      </c>
      <c r="E97" s="109">
        <f t="shared" si="47"/>
        <v>1219</v>
      </c>
      <c r="F97" s="109">
        <v>1336</v>
      </c>
      <c r="G97" s="37">
        <f t="shared" si="48"/>
        <v>117</v>
      </c>
      <c r="H97" s="150"/>
      <c r="I97" s="19"/>
      <c r="J97" s="14"/>
      <c r="K97" s="13"/>
      <c r="L97" s="14"/>
      <c r="M97" s="13"/>
      <c r="N97" s="14"/>
      <c r="O97" s="13"/>
      <c r="P97" s="14"/>
      <c r="Q97" s="13"/>
      <c r="R97" s="17"/>
      <c r="S97" s="13"/>
      <c r="T97" s="14"/>
      <c r="U97" s="19"/>
      <c r="V97" s="14"/>
      <c r="W97" s="75"/>
      <c r="X97" s="129">
        <v>164</v>
      </c>
      <c r="Y97" s="78">
        <v>4251</v>
      </c>
      <c r="Z97" s="109">
        <v>0</v>
      </c>
      <c r="AA97" s="109">
        <f t="shared" si="49"/>
        <v>4251</v>
      </c>
      <c r="AB97" s="109">
        <v>6472</v>
      </c>
      <c r="AC97" s="37">
        <f t="shared" si="50"/>
        <v>2221</v>
      </c>
      <c r="AD97" s="175">
        <f t="shared" si="51"/>
        <v>5470</v>
      </c>
      <c r="AE97" s="108">
        <f t="shared" si="52"/>
        <v>0</v>
      </c>
      <c r="AF97" s="108">
        <f t="shared" si="53"/>
        <v>5470</v>
      </c>
      <c r="AG97" s="108">
        <f t="shared" si="54"/>
        <v>7808</v>
      </c>
      <c r="AH97" s="37">
        <f>AG97-AF97</f>
        <v>2338</v>
      </c>
    </row>
    <row r="98" spans="1:34" outlineLevel="1" x14ac:dyDescent="0.25">
      <c r="A98" s="5" t="s">
        <v>120</v>
      </c>
      <c r="B98" s="46" t="s">
        <v>119</v>
      </c>
      <c r="C98" s="78">
        <f>'Burnrate ICT'!C58</f>
        <v>0</v>
      </c>
      <c r="D98" s="109">
        <f>'Burnrate ICT'!C28</f>
        <v>0</v>
      </c>
      <c r="E98" s="109">
        <f t="shared" ref="E98" si="59">C98+D98</f>
        <v>0</v>
      </c>
      <c r="F98" s="109">
        <v>0</v>
      </c>
      <c r="G98" s="37">
        <f t="shared" ref="G98" si="60">F98-E98</f>
        <v>0</v>
      </c>
      <c r="H98" s="150"/>
      <c r="I98" s="19"/>
      <c r="J98" s="14"/>
      <c r="K98" s="13"/>
      <c r="L98" s="14"/>
      <c r="M98" s="13"/>
      <c r="N98" s="14"/>
      <c r="O98" s="13"/>
      <c r="P98" s="14"/>
      <c r="Q98" s="13"/>
      <c r="R98" s="17"/>
      <c r="S98" s="13"/>
      <c r="T98" s="14"/>
      <c r="U98" s="19"/>
      <c r="V98" s="14"/>
      <c r="W98" s="75"/>
      <c r="X98" s="129"/>
      <c r="Y98" s="78">
        <v>421</v>
      </c>
      <c r="Z98" s="109">
        <v>0</v>
      </c>
      <c r="AA98" s="109">
        <f t="shared" ref="AA98" si="61">Y98+Z98</f>
        <v>421</v>
      </c>
      <c r="AB98" s="125">
        <v>800</v>
      </c>
      <c r="AC98" s="37">
        <f t="shared" ref="AC98" si="62">AB98-AA98</f>
        <v>379</v>
      </c>
      <c r="AD98" s="175">
        <f t="shared" ref="AD98" si="63">C98+Y98</f>
        <v>421</v>
      </c>
      <c r="AE98" s="108">
        <f t="shared" ref="AE98" si="64">D98+Z98</f>
        <v>0</v>
      </c>
      <c r="AF98" s="108">
        <f t="shared" ref="AF98" si="65">AD98+AE98</f>
        <v>421</v>
      </c>
      <c r="AG98" s="108">
        <f t="shared" si="54"/>
        <v>800</v>
      </c>
      <c r="AH98" s="37">
        <f>AG98-AF98</f>
        <v>379</v>
      </c>
    </row>
    <row r="99" spans="1:34" hidden="1" outlineLevel="1" x14ac:dyDescent="0.25">
      <c r="A99" s="202" t="s">
        <v>36</v>
      </c>
      <c r="B99" s="222"/>
      <c r="C99" s="2"/>
      <c r="D99" s="9"/>
      <c r="E99" s="9"/>
      <c r="F99" s="9"/>
      <c r="G99" s="10"/>
      <c r="H99" s="150"/>
      <c r="I99" s="18"/>
      <c r="J99" s="10"/>
      <c r="K99" s="2"/>
      <c r="L99" s="10"/>
      <c r="M99" s="2"/>
      <c r="N99" s="10"/>
      <c r="O99" s="2"/>
      <c r="P99" s="10"/>
      <c r="Q99" s="2"/>
      <c r="R99" s="15"/>
      <c r="S99" s="2"/>
      <c r="T99" s="10"/>
      <c r="U99" s="18"/>
      <c r="V99" s="10"/>
      <c r="W99" s="2"/>
      <c r="X99" s="15"/>
      <c r="Y99" s="2"/>
      <c r="Z99" s="197"/>
      <c r="AA99" s="197"/>
      <c r="AB99" s="197"/>
      <c r="AC99" s="10"/>
      <c r="AD99" s="2"/>
      <c r="AE99" s="9"/>
      <c r="AF99" s="9"/>
      <c r="AG99" s="9"/>
      <c r="AH99" s="10"/>
    </row>
    <row r="100" spans="1:34" ht="15.75" outlineLevel="1" thickBot="1" x14ac:dyDescent="0.3">
      <c r="A100" s="5" t="s">
        <v>6</v>
      </c>
      <c r="B100" s="16" t="s">
        <v>36</v>
      </c>
      <c r="C100" s="76">
        <v>1590</v>
      </c>
      <c r="D100" s="128">
        <v>0</v>
      </c>
      <c r="E100" s="128">
        <f t="shared" si="47"/>
        <v>1590</v>
      </c>
      <c r="F100" s="128">
        <f>1572+675-320</f>
        <v>1927</v>
      </c>
      <c r="G100" s="37">
        <f t="shared" si="48"/>
        <v>337</v>
      </c>
      <c r="H100" s="150"/>
      <c r="I100" s="127"/>
      <c r="J100" s="77"/>
      <c r="K100" s="22"/>
      <c r="L100" s="23"/>
      <c r="M100" s="22"/>
      <c r="N100" s="23"/>
      <c r="O100" s="22"/>
      <c r="P100" s="23"/>
      <c r="Q100" s="22"/>
      <c r="R100" s="24"/>
      <c r="S100" s="22"/>
      <c r="T100" s="23"/>
      <c r="U100" s="25"/>
      <c r="V100" s="23"/>
      <c r="W100" s="22"/>
      <c r="X100" s="24"/>
      <c r="Y100" s="76">
        <v>3512</v>
      </c>
      <c r="Z100" s="128">
        <v>0</v>
      </c>
      <c r="AA100" s="128">
        <f t="shared" si="49"/>
        <v>3512</v>
      </c>
      <c r="AB100" s="128">
        <v>4560</v>
      </c>
      <c r="AC100" s="37">
        <f t="shared" si="50"/>
        <v>1048</v>
      </c>
      <c r="AD100" s="175">
        <f t="shared" si="51"/>
        <v>5102</v>
      </c>
      <c r="AE100" s="108">
        <f t="shared" si="52"/>
        <v>0</v>
      </c>
      <c r="AF100" s="108">
        <f t="shared" si="53"/>
        <v>5102</v>
      </c>
      <c r="AG100" s="108">
        <f t="shared" si="54"/>
        <v>6487</v>
      </c>
      <c r="AH100" s="37">
        <f>AG100-AF100</f>
        <v>1385</v>
      </c>
    </row>
    <row r="101" spans="1:34" hidden="1" outlineLevel="1" x14ac:dyDescent="0.25">
      <c r="A101" s="202" t="s">
        <v>33</v>
      </c>
      <c r="B101" s="222"/>
      <c r="C101" s="2"/>
      <c r="D101" s="9"/>
      <c r="E101" s="9"/>
      <c r="F101" s="9"/>
      <c r="G101" s="10"/>
      <c r="H101" s="150"/>
      <c r="I101" s="18"/>
      <c r="J101" s="10"/>
      <c r="K101" s="2"/>
      <c r="L101" s="10"/>
      <c r="M101" s="2"/>
      <c r="N101" s="10"/>
      <c r="O101" s="2"/>
      <c r="P101" s="10"/>
      <c r="Q101" s="2"/>
      <c r="R101" s="15"/>
      <c r="S101" s="2"/>
      <c r="T101" s="10"/>
      <c r="U101" s="18"/>
      <c r="V101" s="10"/>
      <c r="W101" s="2"/>
      <c r="X101" s="15"/>
      <c r="Y101" s="2"/>
      <c r="Z101" s="197"/>
      <c r="AA101" s="197"/>
      <c r="AB101" s="197"/>
      <c r="AC101" s="10"/>
      <c r="AD101" s="2"/>
      <c r="AE101" s="9"/>
      <c r="AF101" s="9"/>
      <c r="AG101" s="9"/>
      <c r="AH101" s="10"/>
    </row>
    <row r="102" spans="1:34" ht="15.75" outlineLevel="1" thickBot="1" x14ac:dyDescent="0.3">
      <c r="B102" s="186" t="s">
        <v>49</v>
      </c>
      <c r="C102" s="107">
        <f>SUM(C77:C101)</f>
        <v>2998</v>
      </c>
      <c r="D102" s="104">
        <f>SUM(D77:D101)</f>
        <v>0</v>
      </c>
      <c r="E102" s="104">
        <f>SUM(E77:E101)</f>
        <v>2998</v>
      </c>
      <c r="F102" s="11">
        <f>SUM(F77:F101)</f>
        <v>3900</v>
      </c>
      <c r="G102" s="111">
        <f>F102-E102</f>
        <v>902</v>
      </c>
      <c r="H102" s="151"/>
      <c r="I102" s="11">
        <f t="shared" ref="I102:AB102" si="66">SUM(I77:I101)</f>
        <v>0</v>
      </c>
      <c r="J102" s="11">
        <f t="shared" si="66"/>
        <v>50</v>
      </c>
      <c r="K102" s="11">
        <f t="shared" si="66"/>
        <v>0</v>
      </c>
      <c r="L102" s="11">
        <f t="shared" si="66"/>
        <v>50</v>
      </c>
      <c r="M102" s="11">
        <f t="shared" si="66"/>
        <v>0</v>
      </c>
      <c r="N102" s="11">
        <f t="shared" si="66"/>
        <v>400</v>
      </c>
      <c r="O102" s="11">
        <f t="shared" si="66"/>
        <v>0</v>
      </c>
      <c r="P102" s="11">
        <f t="shared" si="66"/>
        <v>140</v>
      </c>
      <c r="Q102" s="11">
        <f t="shared" si="66"/>
        <v>0</v>
      </c>
      <c r="R102" s="11">
        <f t="shared" si="66"/>
        <v>0</v>
      </c>
      <c r="S102" s="11">
        <f t="shared" si="66"/>
        <v>0</v>
      </c>
      <c r="T102" s="11">
        <f t="shared" si="66"/>
        <v>0</v>
      </c>
      <c r="U102" s="11">
        <f t="shared" si="66"/>
        <v>0</v>
      </c>
      <c r="V102" s="11">
        <f t="shared" si="66"/>
        <v>0</v>
      </c>
      <c r="W102" s="11">
        <f t="shared" si="66"/>
        <v>0</v>
      </c>
      <c r="X102" s="11">
        <f t="shared" si="66"/>
        <v>1787</v>
      </c>
      <c r="Y102" s="107">
        <f>SUM(Y77:Y101)</f>
        <v>11567</v>
      </c>
      <c r="Z102" s="104">
        <f t="shared" si="66"/>
        <v>120</v>
      </c>
      <c r="AA102" s="104">
        <f t="shared" si="66"/>
        <v>11687</v>
      </c>
      <c r="AB102" s="11">
        <f t="shared" si="66"/>
        <v>19929</v>
      </c>
      <c r="AC102" s="56">
        <f t="shared" si="50"/>
        <v>8242</v>
      </c>
      <c r="AD102" s="103">
        <f>SUM(AD77:AD101)</f>
        <v>14565</v>
      </c>
      <c r="AE102" s="104">
        <f>SUM(AE77:AE101)</f>
        <v>120</v>
      </c>
      <c r="AF102" s="104">
        <f>SUM(AF77:AF101)</f>
        <v>14685</v>
      </c>
      <c r="AG102" s="104">
        <f>SUM(AG77:AG101)</f>
        <v>23829</v>
      </c>
      <c r="AH102" s="111">
        <f>AG102-AF102</f>
        <v>9144</v>
      </c>
    </row>
    <row r="103" spans="1:34" outlineLevel="1" x14ac:dyDescent="0.25">
      <c r="B103" s="190" t="s">
        <v>137</v>
      </c>
      <c r="C103" s="190"/>
      <c r="D103" s="190"/>
      <c r="E103" s="190"/>
      <c r="F103" s="190">
        <v>600</v>
      </c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>
        <v>200</v>
      </c>
      <c r="AC103" s="190"/>
      <c r="AD103" s="43"/>
      <c r="AE103" s="43"/>
      <c r="AF103" s="43"/>
      <c r="AG103" s="43"/>
      <c r="AH103" s="135"/>
    </row>
    <row r="104" spans="1:34" outlineLevel="1" x14ac:dyDescent="0.25">
      <c r="B104" s="190" t="s">
        <v>134</v>
      </c>
      <c r="C104" s="190"/>
      <c r="D104" s="190"/>
      <c r="E104" s="190"/>
      <c r="F104" s="190">
        <v>3900</v>
      </c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>
        <v>19929</v>
      </c>
      <c r="AC104" s="190"/>
      <c r="AD104" s="43"/>
      <c r="AE104" s="43"/>
      <c r="AF104" s="43"/>
      <c r="AG104" s="43"/>
      <c r="AH104" s="135"/>
    </row>
    <row r="106" spans="1:34" ht="15.75" thickBot="1" x14ac:dyDescent="0.3"/>
    <row r="107" spans="1:34" ht="27" thickBot="1" x14ac:dyDescent="0.3">
      <c r="A107" s="207" t="s">
        <v>49</v>
      </c>
      <c r="B107" s="208"/>
    </row>
    <row r="108" spans="1:34" ht="15.75" thickBot="1" x14ac:dyDescent="0.3">
      <c r="A108" s="209" t="s">
        <v>0</v>
      </c>
      <c r="B108" s="219" t="s">
        <v>1</v>
      </c>
      <c r="C108" s="204" t="s">
        <v>49</v>
      </c>
      <c r="D108" s="205"/>
      <c r="E108" s="205"/>
      <c r="F108" s="205"/>
      <c r="G108" s="205"/>
      <c r="H108" s="205"/>
      <c r="I108" s="211"/>
      <c r="J108" s="211"/>
      <c r="K108" s="211"/>
      <c r="L108" s="211"/>
      <c r="M108" s="211"/>
      <c r="N108" s="211"/>
      <c r="O108" s="211"/>
      <c r="P108" s="211"/>
      <c r="Q108" s="211"/>
      <c r="R108" s="211"/>
      <c r="S108" s="211"/>
      <c r="T108" s="211"/>
      <c r="U108" s="211"/>
      <c r="V108" s="211"/>
      <c r="W108" s="211"/>
      <c r="X108" s="211"/>
      <c r="Y108" s="205"/>
      <c r="Z108" s="205"/>
      <c r="AA108" s="205"/>
      <c r="AB108" s="205"/>
      <c r="AC108" s="205"/>
      <c r="AD108" s="211"/>
      <c r="AE108" s="211"/>
      <c r="AF108" s="211"/>
      <c r="AG108" s="211"/>
      <c r="AH108" s="212"/>
    </row>
    <row r="109" spans="1:34" ht="15.75" customHeight="1" thickBot="1" x14ac:dyDescent="0.3">
      <c r="A109" s="210"/>
      <c r="B109" s="220"/>
      <c r="C109" s="213" t="s">
        <v>84</v>
      </c>
      <c r="D109" s="214"/>
      <c r="E109" s="214"/>
      <c r="F109" s="214"/>
      <c r="G109" s="215"/>
      <c r="H109" s="150"/>
      <c r="I109" s="216" t="s">
        <v>100</v>
      </c>
      <c r="J109" s="217"/>
      <c r="K109" s="218" t="s">
        <v>42</v>
      </c>
      <c r="L109" s="217"/>
      <c r="M109" s="218" t="s">
        <v>43</v>
      </c>
      <c r="N109" s="217"/>
      <c r="O109" s="218" t="s">
        <v>44</v>
      </c>
      <c r="P109" s="217"/>
      <c r="Q109" s="218" t="s">
        <v>45</v>
      </c>
      <c r="R109" s="216"/>
      <c r="S109" s="218" t="s">
        <v>50</v>
      </c>
      <c r="T109" s="217"/>
      <c r="U109" s="216" t="s">
        <v>46</v>
      </c>
      <c r="V109" s="217"/>
      <c r="W109" s="218" t="s">
        <v>47</v>
      </c>
      <c r="X109" s="216"/>
      <c r="Y109" s="213" t="s">
        <v>85</v>
      </c>
      <c r="Z109" s="214"/>
      <c r="AA109" s="214"/>
      <c r="AB109" s="214"/>
      <c r="AC109" s="215"/>
      <c r="AD109" s="216" t="s">
        <v>86</v>
      </c>
      <c r="AE109" s="216"/>
      <c r="AF109" s="216"/>
      <c r="AG109" s="216"/>
      <c r="AH109" s="217"/>
    </row>
    <row r="110" spans="1:34" x14ac:dyDescent="0.25">
      <c r="A110" s="181" t="s">
        <v>2</v>
      </c>
      <c r="B110" s="182" t="s">
        <v>3</v>
      </c>
      <c r="C110" s="2" t="s">
        <v>39</v>
      </c>
      <c r="D110" s="9" t="s">
        <v>40</v>
      </c>
      <c r="E110" s="9" t="s">
        <v>4</v>
      </c>
      <c r="F110" s="9" t="s">
        <v>32</v>
      </c>
      <c r="G110" s="10" t="s">
        <v>52</v>
      </c>
      <c r="H110" s="150"/>
      <c r="I110" s="18" t="s">
        <v>39</v>
      </c>
      <c r="J110" s="10" t="s">
        <v>40</v>
      </c>
      <c r="K110" s="2" t="s">
        <v>39</v>
      </c>
      <c r="L110" s="10" t="s">
        <v>40</v>
      </c>
      <c r="M110" s="2" t="s">
        <v>39</v>
      </c>
      <c r="N110" s="10" t="s">
        <v>40</v>
      </c>
      <c r="O110" s="2" t="s">
        <v>39</v>
      </c>
      <c r="P110" s="10" t="s">
        <v>40</v>
      </c>
      <c r="Q110" s="2" t="s">
        <v>39</v>
      </c>
      <c r="R110" s="15" t="s">
        <v>40</v>
      </c>
      <c r="S110" s="2" t="s">
        <v>39</v>
      </c>
      <c r="T110" s="15" t="s">
        <v>40</v>
      </c>
      <c r="U110" s="2" t="s">
        <v>39</v>
      </c>
      <c r="V110" s="10" t="s">
        <v>40</v>
      </c>
      <c r="W110" s="2" t="s">
        <v>39</v>
      </c>
      <c r="X110" s="15" t="s">
        <v>40</v>
      </c>
      <c r="Y110" s="2" t="s">
        <v>39</v>
      </c>
      <c r="Z110" s="9" t="s">
        <v>40</v>
      </c>
      <c r="AA110" s="9" t="s">
        <v>4</v>
      </c>
      <c r="AB110" s="9" t="s">
        <v>32</v>
      </c>
      <c r="AC110" s="10" t="s">
        <v>52</v>
      </c>
      <c r="AD110" s="180" t="s">
        <v>39</v>
      </c>
      <c r="AE110" s="9" t="s">
        <v>40</v>
      </c>
      <c r="AF110" s="9" t="s">
        <v>4</v>
      </c>
      <c r="AG110" s="9" t="s">
        <v>32</v>
      </c>
      <c r="AH110" s="10" t="s">
        <v>52</v>
      </c>
    </row>
    <row r="111" spans="1:34" x14ac:dyDescent="0.25">
      <c r="A111" s="202" t="s">
        <v>37</v>
      </c>
      <c r="B111" s="203"/>
      <c r="C111" s="2"/>
      <c r="D111" s="9"/>
      <c r="E111" s="9"/>
      <c r="F111" s="9"/>
      <c r="G111" s="10"/>
      <c r="H111" s="150"/>
      <c r="I111" s="18"/>
      <c r="J111" s="10"/>
      <c r="K111" s="2"/>
      <c r="L111" s="10"/>
      <c r="M111" s="2"/>
      <c r="N111" s="10"/>
      <c r="O111" s="2"/>
      <c r="P111" s="10"/>
      <c r="Q111" s="2"/>
      <c r="R111" s="15"/>
      <c r="S111" s="2"/>
      <c r="T111" s="10"/>
      <c r="U111" s="18"/>
      <c r="V111" s="10"/>
      <c r="W111" s="2"/>
      <c r="X111" s="15"/>
      <c r="Y111" s="2"/>
      <c r="Z111" s="9"/>
      <c r="AA111" s="9"/>
      <c r="AB111" s="9"/>
      <c r="AC111" s="10"/>
      <c r="AD111" s="180"/>
      <c r="AE111" s="9"/>
      <c r="AF111" s="9"/>
      <c r="AG111" s="9"/>
      <c r="AH111" s="10"/>
    </row>
    <row r="112" spans="1:34" x14ac:dyDescent="0.25">
      <c r="A112" s="13" t="s">
        <v>11</v>
      </c>
      <c r="B112" s="14" t="s">
        <v>117</v>
      </c>
      <c r="C112" s="13">
        <f t="shared" ref="C112:D118" si="67">C6+C42+C77</f>
        <v>0</v>
      </c>
      <c r="D112" s="57">
        <f t="shared" si="67"/>
        <v>0</v>
      </c>
      <c r="E112" s="57">
        <f>C112+D112</f>
        <v>0</v>
      </c>
      <c r="F112" s="57">
        <f t="shared" ref="F112:F118" si="68">F6+F42+F77</f>
        <v>0</v>
      </c>
      <c r="G112" s="14">
        <f>F112-E112</f>
        <v>0</v>
      </c>
      <c r="H112" s="150"/>
      <c r="I112" s="19">
        <f t="shared" ref="I112:Z112" si="69">I6+I42+I77</f>
        <v>0</v>
      </c>
      <c r="J112" s="14">
        <f t="shared" si="69"/>
        <v>0</v>
      </c>
      <c r="K112" s="13">
        <f t="shared" si="69"/>
        <v>0</v>
      </c>
      <c r="L112" s="14">
        <f t="shared" si="69"/>
        <v>0</v>
      </c>
      <c r="M112" s="13">
        <f t="shared" si="69"/>
        <v>0</v>
      </c>
      <c r="N112" s="14">
        <f t="shared" si="69"/>
        <v>0</v>
      </c>
      <c r="O112" s="13">
        <f t="shared" si="69"/>
        <v>0</v>
      </c>
      <c r="P112" s="14">
        <f t="shared" si="69"/>
        <v>0</v>
      </c>
      <c r="Q112" s="13">
        <f t="shared" si="69"/>
        <v>0</v>
      </c>
      <c r="R112" s="17">
        <f t="shared" si="69"/>
        <v>0</v>
      </c>
      <c r="S112" s="13">
        <f t="shared" si="69"/>
        <v>0</v>
      </c>
      <c r="T112" s="14">
        <f t="shared" si="69"/>
        <v>0</v>
      </c>
      <c r="U112" s="19">
        <f t="shared" si="69"/>
        <v>0</v>
      </c>
      <c r="V112" s="14">
        <f t="shared" si="69"/>
        <v>0</v>
      </c>
      <c r="W112" s="13">
        <f t="shared" si="69"/>
        <v>0</v>
      </c>
      <c r="X112" s="17">
        <f t="shared" si="69"/>
        <v>0</v>
      </c>
      <c r="Y112" s="13">
        <f t="shared" si="69"/>
        <v>0</v>
      </c>
      <c r="Z112" s="57">
        <f t="shared" si="69"/>
        <v>0</v>
      </c>
      <c r="AA112" s="57">
        <f>Y112+Z112</f>
        <v>0</v>
      </c>
      <c r="AB112" s="57">
        <f t="shared" ref="AB112:AB118" si="70">AB6+AB42+AB77</f>
        <v>81</v>
      </c>
      <c r="AC112" s="14">
        <f>AB112-AA112</f>
        <v>81</v>
      </c>
      <c r="AD112" s="95">
        <f>C112+Y112</f>
        <v>0</v>
      </c>
      <c r="AE112" s="57">
        <f>D112+Z112</f>
        <v>0</v>
      </c>
      <c r="AF112" s="57">
        <f t="shared" ref="AF112:AF119" si="71">AD112+AE112</f>
        <v>0</v>
      </c>
      <c r="AG112" s="57">
        <f>F112+AB112</f>
        <v>81</v>
      </c>
      <c r="AH112" s="35">
        <f>AG112-AF112</f>
        <v>81</v>
      </c>
    </row>
    <row r="113" spans="1:34" x14ac:dyDescent="0.25">
      <c r="A113" s="13" t="s">
        <v>13</v>
      </c>
      <c r="B113" s="14" t="s">
        <v>122</v>
      </c>
      <c r="C113" s="13">
        <f t="shared" si="67"/>
        <v>0</v>
      </c>
      <c r="D113" s="57">
        <f t="shared" si="67"/>
        <v>0</v>
      </c>
      <c r="E113" s="57">
        <f t="shared" ref="E113:E119" si="72">C113+D113</f>
        <v>0</v>
      </c>
      <c r="F113" s="57">
        <f t="shared" si="68"/>
        <v>50</v>
      </c>
      <c r="G113" s="14">
        <f t="shared" ref="G113:G117" si="73">F113-E113</f>
        <v>50</v>
      </c>
      <c r="H113" s="150"/>
      <c r="I113" s="19">
        <f t="shared" ref="I113:Z113" si="74">I7+I43+I78</f>
        <v>0</v>
      </c>
      <c r="J113" s="14">
        <f t="shared" si="74"/>
        <v>0</v>
      </c>
      <c r="K113" s="13">
        <f t="shared" si="74"/>
        <v>355</v>
      </c>
      <c r="L113" s="14">
        <f t="shared" si="74"/>
        <v>-12</v>
      </c>
      <c r="M113" s="13">
        <f t="shared" si="74"/>
        <v>0</v>
      </c>
      <c r="N113" s="14">
        <f t="shared" si="74"/>
        <v>20</v>
      </c>
      <c r="O113" s="13">
        <f t="shared" si="74"/>
        <v>0</v>
      </c>
      <c r="P113" s="14">
        <f t="shared" si="74"/>
        <v>20</v>
      </c>
      <c r="Q113" s="13">
        <f t="shared" si="74"/>
        <v>0</v>
      </c>
      <c r="R113" s="17">
        <f t="shared" si="74"/>
        <v>0</v>
      </c>
      <c r="S113" s="13">
        <f t="shared" si="74"/>
        <v>0</v>
      </c>
      <c r="T113" s="14">
        <f t="shared" si="74"/>
        <v>0</v>
      </c>
      <c r="U113" s="19">
        <f t="shared" si="74"/>
        <v>0</v>
      </c>
      <c r="V113" s="14">
        <f t="shared" si="74"/>
        <v>0</v>
      </c>
      <c r="W113" s="13">
        <f t="shared" si="74"/>
        <v>0</v>
      </c>
      <c r="X113" s="17">
        <f t="shared" si="74"/>
        <v>30</v>
      </c>
      <c r="Y113" s="13">
        <f t="shared" si="74"/>
        <v>514</v>
      </c>
      <c r="Z113" s="57">
        <f t="shared" si="74"/>
        <v>0</v>
      </c>
      <c r="AA113" s="57">
        <f t="shared" ref="AA113:AA119" si="75">Y113+Z113</f>
        <v>514</v>
      </c>
      <c r="AB113" s="57">
        <f t="shared" si="70"/>
        <v>486</v>
      </c>
      <c r="AC113" s="14">
        <f t="shared" ref="AC113:AC119" si="76">AB113-AA113</f>
        <v>-28</v>
      </c>
      <c r="AD113" s="95">
        <f t="shared" ref="AD113:AD136" si="77">C113+Y113</f>
        <v>514</v>
      </c>
      <c r="AE113" s="57">
        <f t="shared" ref="AE113:AE136" si="78">D113+Z113</f>
        <v>0</v>
      </c>
      <c r="AF113" s="57">
        <f t="shared" si="71"/>
        <v>514</v>
      </c>
      <c r="AG113" s="57">
        <f>F113+AB113</f>
        <v>536</v>
      </c>
      <c r="AH113" s="35">
        <f t="shared" ref="AH113:AH119" si="79">AG113-AF113</f>
        <v>22</v>
      </c>
    </row>
    <row r="114" spans="1:34" x14ac:dyDescent="0.25">
      <c r="A114" s="13" t="s">
        <v>15</v>
      </c>
      <c r="B114" s="14" t="s">
        <v>115</v>
      </c>
      <c r="C114" s="13">
        <f t="shared" si="67"/>
        <v>0</v>
      </c>
      <c r="D114" s="57">
        <f t="shared" si="67"/>
        <v>0</v>
      </c>
      <c r="E114" s="57">
        <f t="shared" si="72"/>
        <v>0</v>
      </c>
      <c r="F114" s="57">
        <f t="shared" si="68"/>
        <v>0</v>
      </c>
      <c r="G114" s="14">
        <f t="shared" si="73"/>
        <v>0</v>
      </c>
      <c r="H114" s="150"/>
      <c r="I114" s="19">
        <f t="shared" ref="I114:Z114" si="80">I8+I44+I79</f>
        <v>0</v>
      </c>
      <c r="J114" s="14">
        <f t="shared" si="80"/>
        <v>0</v>
      </c>
      <c r="K114" s="13">
        <f t="shared" si="80"/>
        <v>26</v>
      </c>
      <c r="L114" s="14">
        <f t="shared" si="80"/>
        <v>0</v>
      </c>
      <c r="M114" s="13">
        <f t="shared" si="80"/>
        <v>0</v>
      </c>
      <c r="N114" s="14">
        <f t="shared" si="80"/>
        <v>0</v>
      </c>
      <c r="O114" s="13">
        <f t="shared" si="80"/>
        <v>0</v>
      </c>
      <c r="P114" s="14">
        <f t="shared" si="80"/>
        <v>0</v>
      </c>
      <c r="Q114" s="13">
        <f t="shared" si="80"/>
        <v>0</v>
      </c>
      <c r="R114" s="17">
        <f t="shared" si="80"/>
        <v>0</v>
      </c>
      <c r="S114" s="13">
        <f t="shared" si="80"/>
        <v>0</v>
      </c>
      <c r="T114" s="14">
        <f t="shared" si="80"/>
        <v>0</v>
      </c>
      <c r="U114" s="19">
        <f t="shared" si="80"/>
        <v>0</v>
      </c>
      <c r="V114" s="14">
        <f t="shared" si="80"/>
        <v>0</v>
      </c>
      <c r="W114" s="13">
        <f t="shared" si="80"/>
        <v>0</v>
      </c>
      <c r="X114" s="17">
        <f t="shared" si="80"/>
        <v>0</v>
      </c>
      <c r="Y114" s="13">
        <f t="shared" si="80"/>
        <v>26</v>
      </c>
      <c r="Z114" s="57">
        <f t="shared" si="80"/>
        <v>0</v>
      </c>
      <c r="AA114" s="57">
        <f t="shared" si="75"/>
        <v>26</v>
      </c>
      <c r="AB114" s="57">
        <f t="shared" si="70"/>
        <v>26</v>
      </c>
      <c r="AC114" s="14">
        <f t="shared" si="76"/>
        <v>0</v>
      </c>
      <c r="AD114" s="95">
        <f t="shared" si="77"/>
        <v>26</v>
      </c>
      <c r="AE114" s="57">
        <f t="shared" si="78"/>
        <v>0</v>
      </c>
      <c r="AF114" s="57">
        <f t="shared" si="71"/>
        <v>26</v>
      </c>
      <c r="AG114" s="57">
        <f t="shared" ref="AG114:AG136" si="81">F114+AB114</f>
        <v>26</v>
      </c>
      <c r="AH114" s="35">
        <f t="shared" si="79"/>
        <v>0</v>
      </c>
    </row>
    <row r="115" spans="1:34" x14ac:dyDescent="0.25">
      <c r="A115" s="13" t="s">
        <v>18</v>
      </c>
      <c r="B115" s="14" t="s">
        <v>121</v>
      </c>
      <c r="C115" s="13">
        <f t="shared" si="67"/>
        <v>0</v>
      </c>
      <c r="D115" s="57">
        <f t="shared" si="67"/>
        <v>0</v>
      </c>
      <c r="E115" s="57">
        <f t="shared" si="72"/>
        <v>0</v>
      </c>
      <c r="F115" s="57">
        <f t="shared" si="68"/>
        <v>0</v>
      </c>
      <c r="G115" s="14">
        <f t="shared" si="73"/>
        <v>0</v>
      </c>
      <c r="H115" s="150"/>
      <c r="I115" s="19">
        <f t="shared" ref="I115:Z115" si="82">I9+I45+I80</f>
        <v>0</v>
      </c>
      <c r="J115" s="14">
        <f t="shared" si="82"/>
        <v>0</v>
      </c>
      <c r="K115" s="13">
        <f t="shared" si="82"/>
        <v>241</v>
      </c>
      <c r="L115" s="14">
        <f t="shared" si="82"/>
        <v>44</v>
      </c>
      <c r="M115" s="13">
        <f t="shared" si="82"/>
        <v>0</v>
      </c>
      <c r="N115" s="14">
        <f t="shared" si="82"/>
        <v>0</v>
      </c>
      <c r="O115" s="13">
        <f t="shared" si="82"/>
        <v>0</v>
      </c>
      <c r="P115" s="14">
        <f t="shared" si="82"/>
        <v>0</v>
      </c>
      <c r="Q115" s="13">
        <f t="shared" si="82"/>
        <v>0</v>
      </c>
      <c r="R115" s="17">
        <f t="shared" si="82"/>
        <v>0</v>
      </c>
      <c r="S115" s="13">
        <f t="shared" si="82"/>
        <v>0</v>
      </c>
      <c r="T115" s="14">
        <f t="shared" si="82"/>
        <v>0</v>
      </c>
      <c r="U115" s="19">
        <f t="shared" si="82"/>
        <v>0</v>
      </c>
      <c r="V115" s="14">
        <f t="shared" si="82"/>
        <v>0</v>
      </c>
      <c r="W115" s="13">
        <f t="shared" si="82"/>
        <v>0</v>
      </c>
      <c r="X115" s="17">
        <f t="shared" si="82"/>
        <v>0</v>
      </c>
      <c r="Y115" s="13">
        <f t="shared" si="82"/>
        <v>254</v>
      </c>
      <c r="Z115" s="57">
        <f t="shared" si="82"/>
        <v>0</v>
      </c>
      <c r="AA115" s="57">
        <f t="shared" si="75"/>
        <v>254</v>
      </c>
      <c r="AB115" s="57">
        <f t="shared" si="70"/>
        <v>405</v>
      </c>
      <c r="AC115" s="14">
        <f t="shared" si="76"/>
        <v>151</v>
      </c>
      <c r="AD115" s="95">
        <f t="shared" si="77"/>
        <v>254</v>
      </c>
      <c r="AE115" s="57">
        <f t="shared" si="78"/>
        <v>0</v>
      </c>
      <c r="AF115" s="57">
        <f t="shared" si="71"/>
        <v>254</v>
      </c>
      <c r="AG115" s="57">
        <f t="shared" si="81"/>
        <v>405</v>
      </c>
      <c r="AH115" s="35">
        <f t="shared" si="79"/>
        <v>151</v>
      </c>
    </row>
    <row r="116" spans="1:34" x14ac:dyDescent="0.25">
      <c r="A116" s="13" t="s">
        <v>26</v>
      </c>
      <c r="B116" s="14" t="s">
        <v>124</v>
      </c>
      <c r="C116" s="13">
        <f t="shared" si="67"/>
        <v>0</v>
      </c>
      <c r="D116" s="57">
        <f t="shared" si="67"/>
        <v>0</v>
      </c>
      <c r="E116" s="57">
        <f t="shared" si="72"/>
        <v>0</v>
      </c>
      <c r="F116" s="57">
        <f t="shared" si="68"/>
        <v>0</v>
      </c>
      <c r="G116" s="14">
        <f t="shared" si="73"/>
        <v>0</v>
      </c>
      <c r="H116" s="150"/>
      <c r="I116" s="19">
        <f t="shared" ref="I116:Z116" si="83">I10+I46+I81</f>
        <v>0</v>
      </c>
      <c r="J116" s="14">
        <f t="shared" si="83"/>
        <v>40</v>
      </c>
      <c r="K116" s="13">
        <f t="shared" si="83"/>
        <v>0</v>
      </c>
      <c r="L116" s="14">
        <f t="shared" si="83"/>
        <v>132</v>
      </c>
      <c r="M116" s="13">
        <f t="shared" si="83"/>
        <v>0</v>
      </c>
      <c r="N116" s="14">
        <f t="shared" si="83"/>
        <v>0</v>
      </c>
      <c r="O116" s="13">
        <f t="shared" si="83"/>
        <v>0</v>
      </c>
      <c r="P116" s="14">
        <f t="shared" si="83"/>
        <v>0</v>
      </c>
      <c r="Q116" s="13">
        <f t="shared" si="83"/>
        <v>0</v>
      </c>
      <c r="R116" s="17">
        <f t="shared" si="83"/>
        <v>0</v>
      </c>
      <c r="S116" s="13">
        <f t="shared" si="83"/>
        <v>0</v>
      </c>
      <c r="T116" s="14">
        <f t="shared" si="83"/>
        <v>0</v>
      </c>
      <c r="U116" s="19">
        <f t="shared" si="83"/>
        <v>0</v>
      </c>
      <c r="V116" s="14">
        <f t="shared" si="83"/>
        <v>0</v>
      </c>
      <c r="W116" s="13">
        <f t="shared" si="83"/>
        <v>0</v>
      </c>
      <c r="X116" s="17">
        <f t="shared" si="83"/>
        <v>0</v>
      </c>
      <c r="Y116" s="13">
        <f t="shared" si="83"/>
        <v>0</v>
      </c>
      <c r="Z116" s="57">
        <f t="shared" si="83"/>
        <v>0</v>
      </c>
      <c r="AA116" s="57">
        <f t="shared" si="75"/>
        <v>0</v>
      </c>
      <c r="AB116" s="57">
        <f t="shared" si="70"/>
        <v>161</v>
      </c>
      <c r="AC116" s="14">
        <f t="shared" si="76"/>
        <v>161</v>
      </c>
      <c r="AD116" s="95">
        <f t="shared" si="77"/>
        <v>0</v>
      </c>
      <c r="AE116" s="57">
        <f t="shared" si="78"/>
        <v>0</v>
      </c>
      <c r="AF116" s="57">
        <f t="shared" si="71"/>
        <v>0</v>
      </c>
      <c r="AG116" s="57">
        <f t="shared" si="81"/>
        <v>161</v>
      </c>
      <c r="AH116" s="35">
        <f t="shared" si="79"/>
        <v>161</v>
      </c>
    </row>
    <row r="117" spans="1:34" x14ac:dyDescent="0.25">
      <c r="A117" s="13" t="s">
        <v>28</v>
      </c>
      <c r="B117" s="14" t="s">
        <v>123</v>
      </c>
      <c r="C117" s="13">
        <f t="shared" si="67"/>
        <v>0</v>
      </c>
      <c r="D117" s="57">
        <f t="shared" si="67"/>
        <v>0</v>
      </c>
      <c r="E117" s="57">
        <f t="shared" si="72"/>
        <v>0</v>
      </c>
      <c r="F117" s="57">
        <f t="shared" si="68"/>
        <v>0</v>
      </c>
      <c r="G117" s="14">
        <f t="shared" si="73"/>
        <v>0</v>
      </c>
      <c r="H117" s="150"/>
      <c r="I117" s="19">
        <f t="shared" ref="I117:Z117" si="84">I11+I47+I82</f>
        <v>0</v>
      </c>
      <c r="J117" s="14">
        <f t="shared" si="84"/>
        <v>0</v>
      </c>
      <c r="K117" s="13">
        <f t="shared" si="84"/>
        <v>166</v>
      </c>
      <c r="L117" s="14">
        <f t="shared" si="84"/>
        <v>10</v>
      </c>
      <c r="M117" s="13">
        <f t="shared" si="84"/>
        <v>0</v>
      </c>
      <c r="N117" s="14">
        <f t="shared" si="84"/>
        <v>0</v>
      </c>
      <c r="O117" s="13">
        <f t="shared" si="84"/>
        <v>0</v>
      </c>
      <c r="P117" s="14">
        <f t="shared" si="84"/>
        <v>0</v>
      </c>
      <c r="Q117" s="13">
        <f t="shared" si="84"/>
        <v>0</v>
      </c>
      <c r="R117" s="17">
        <f t="shared" si="84"/>
        <v>0</v>
      </c>
      <c r="S117" s="13">
        <f t="shared" si="84"/>
        <v>0</v>
      </c>
      <c r="T117" s="14">
        <f t="shared" si="84"/>
        <v>0</v>
      </c>
      <c r="U117" s="19">
        <f t="shared" si="84"/>
        <v>0</v>
      </c>
      <c r="V117" s="14">
        <f t="shared" si="84"/>
        <v>0</v>
      </c>
      <c r="W117" s="13">
        <f t="shared" si="84"/>
        <v>0</v>
      </c>
      <c r="X117" s="17">
        <f t="shared" si="84"/>
        <v>0</v>
      </c>
      <c r="Y117" s="13">
        <f t="shared" si="84"/>
        <v>428</v>
      </c>
      <c r="Z117" s="57">
        <f t="shared" si="84"/>
        <v>0</v>
      </c>
      <c r="AA117" s="57">
        <f t="shared" si="75"/>
        <v>428</v>
      </c>
      <c r="AB117" s="57">
        <f t="shared" si="70"/>
        <v>265</v>
      </c>
      <c r="AC117" s="14">
        <f t="shared" si="76"/>
        <v>-163</v>
      </c>
      <c r="AD117" s="95">
        <f t="shared" si="77"/>
        <v>428</v>
      </c>
      <c r="AE117" s="57">
        <f t="shared" si="78"/>
        <v>0</v>
      </c>
      <c r="AF117" s="57">
        <f t="shared" si="71"/>
        <v>428</v>
      </c>
      <c r="AG117" s="57">
        <f t="shared" si="81"/>
        <v>265</v>
      </c>
      <c r="AH117" s="35">
        <f t="shared" si="79"/>
        <v>-163</v>
      </c>
    </row>
    <row r="118" spans="1:34" x14ac:dyDescent="0.25">
      <c r="A118" s="34" t="s">
        <v>51</v>
      </c>
      <c r="B118" s="35" t="s">
        <v>118</v>
      </c>
      <c r="C118" s="13">
        <f t="shared" si="67"/>
        <v>0</v>
      </c>
      <c r="D118" s="57">
        <f t="shared" si="67"/>
        <v>0</v>
      </c>
      <c r="E118" s="57">
        <f t="shared" si="72"/>
        <v>0</v>
      </c>
      <c r="F118" s="57">
        <f t="shared" si="68"/>
        <v>0</v>
      </c>
      <c r="G118" s="14">
        <f>F118-E118</f>
        <v>0</v>
      </c>
      <c r="H118" s="150"/>
      <c r="I118" s="19">
        <f t="shared" ref="I118:Z118" si="85">I12+I48+I83</f>
        <v>0</v>
      </c>
      <c r="J118" s="14">
        <f t="shared" si="85"/>
        <v>150</v>
      </c>
      <c r="K118" s="13">
        <f t="shared" si="85"/>
        <v>0</v>
      </c>
      <c r="L118" s="14">
        <f t="shared" si="85"/>
        <v>0</v>
      </c>
      <c r="M118" s="13">
        <f t="shared" si="85"/>
        <v>0</v>
      </c>
      <c r="N118" s="14">
        <f t="shared" si="85"/>
        <v>0</v>
      </c>
      <c r="O118" s="13">
        <f t="shared" si="85"/>
        <v>0</v>
      </c>
      <c r="P118" s="14">
        <f t="shared" si="85"/>
        <v>0</v>
      </c>
      <c r="Q118" s="13">
        <f t="shared" si="85"/>
        <v>0</v>
      </c>
      <c r="R118" s="17">
        <f t="shared" si="85"/>
        <v>0</v>
      </c>
      <c r="S118" s="13">
        <f t="shared" si="85"/>
        <v>0</v>
      </c>
      <c r="T118" s="14">
        <f t="shared" si="85"/>
        <v>0</v>
      </c>
      <c r="U118" s="19">
        <f t="shared" si="85"/>
        <v>0</v>
      </c>
      <c r="V118" s="14">
        <f t="shared" si="85"/>
        <v>0</v>
      </c>
      <c r="W118" s="13">
        <f t="shared" si="85"/>
        <v>0</v>
      </c>
      <c r="X118" s="17">
        <f t="shared" si="85"/>
        <v>0</v>
      </c>
      <c r="Y118" s="13">
        <f t="shared" si="85"/>
        <v>0</v>
      </c>
      <c r="Z118" s="57">
        <f t="shared" si="85"/>
        <v>0</v>
      </c>
      <c r="AA118" s="57">
        <f t="shared" si="75"/>
        <v>0</v>
      </c>
      <c r="AB118" s="57">
        <f t="shared" si="70"/>
        <v>100</v>
      </c>
      <c r="AC118" s="14">
        <f t="shared" si="76"/>
        <v>100</v>
      </c>
      <c r="AD118" s="95">
        <f t="shared" si="77"/>
        <v>0</v>
      </c>
      <c r="AE118" s="57">
        <f t="shared" si="78"/>
        <v>0</v>
      </c>
      <c r="AF118" s="57">
        <f t="shared" si="71"/>
        <v>0</v>
      </c>
      <c r="AG118" s="57">
        <f t="shared" si="81"/>
        <v>100</v>
      </c>
      <c r="AH118" s="35">
        <f t="shared" si="79"/>
        <v>100</v>
      </c>
    </row>
    <row r="119" spans="1:34" x14ac:dyDescent="0.25">
      <c r="A119" s="36"/>
      <c r="B119" s="28"/>
      <c r="C119" s="78">
        <f>C13+C49+C93</f>
        <v>0</v>
      </c>
      <c r="D119" s="116">
        <f>D13+D49+D93</f>
        <v>0</v>
      </c>
      <c r="E119" s="108">
        <f t="shared" si="72"/>
        <v>0</v>
      </c>
      <c r="F119" s="109">
        <f>F13+F49+F93</f>
        <v>320</v>
      </c>
      <c r="G119" s="79">
        <f>F119-E119</f>
        <v>320</v>
      </c>
      <c r="H119" s="150"/>
      <c r="I119" s="100"/>
      <c r="J119" s="37"/>
      <c r="K119" s="34"/>
      <c r="L119" s="35"/>
      <c r="M119" s="34"/>
      <c r="N119" s="35"/>
      <c r="O119" s="34"/>
      <c r="P119" s="35"/>
      <c r="Q119" s="34"/>
      <c r="R119" s="38"/>
      <c r="S119" s="34"/>
      <c r="T119" s="35"/>
      <c r="U119" s="39"/>
      <c r="V119" s="35"/>
      <c r="W119" s="34"/>
      <c r="X119" s="38"/>
      <c r="Y119" s="20">
        <f>Y13+Y49+Y93</f>
        <v>0</v>
      </c>
      <c r="Z119" s="108">
        <f>Z13+Z49+Z93</f>
        <v>120</v>
      </c>
      <c r="AA119" s="108">
        <f t="shared" si="75"/>
        <v>120</v>
      </c>
      <c r="AB119" s="108">
        <f>AB13+AB49+AB93</f>
        <v>2931</v>
      </c>
      <c r="AC119" s="79">
        <f t="shared" si="76"/>
        <v>2811</v>
      </c>
      <c r="AD119" s="168">
        <f t="shared" si="77"/>
        <v>0</v>
      </c>
      <c r="AE119" s="169">
        <f t="shared" si="78"/>
        <v>120</v>
      </c>
      <c r="AF119" s="4">
        <f t="shared" si="71"/>
        <v>120</v>
      </c>
      <c r="AG119" s="44">
        <f t="shared" si="81"/>
        <v>3251</v>
      </c>
      <c r="AH119" s="37">
        <f t="shared" si="79"/>
        <v>3131</v>
      </c>
    </row>
    <row r="120" spans="1:34" x14ac:dyDescent="0.25">
      <c r="A120" s="202" t="s">
        <v>38</v>
      </c>
      <c r="B120" s="203"/>
      <c r="C120" s="2"/>
      <c r="D120" s="9"/>
      <c r="E120" s="9"/>
      <c r="F120" s="9"/>
      <c r="G120" s="10"/>
      <c r="H120" s="150"/>
      <c r="I120" s="18"/>
      <c r="J120" s="10"/>
      <c r="K120" s="2"/>
      <c r="L120" s="10"/>
      <c r="M120" s="2"/>
      <c r="N120" s="10"/>
      <c r="O120" s="2"/>
      <c r="P120" s="10"/>
      <c r="Q120" s="2"/>
      <c r="R120" s="15"/>
      <c r="S120" s="2"/>
      <c r="T120" s="10"/>
      <c r="U120" s="18"/>
      <c r="V120" s="10"/>
      <c r="W120" s="2"/>
      <c r="X120" s="15"/>
      <c r="Y120" s="2"/>
      <c r="Z120" s="9"/>
      <c r="AA120" s="9"/>
      <c r="AB120" s="9"/>
      <c r="AC120" s="10"/>
      <c r="AD120" s="2"/>
      <c r="AE120" s="9"/>
      <c r="AF120" s="9"/>
      <c r="AG120" s="9"/>
      <c r="AH120" s="10"/>
    </row>
    <row r="121" spans="1:34" x14ac:dyDescent="0.25">
      <c r="A121" s="5" t="s">
        <v>9</v>
      </c>
      <c r="B121" s="6" t="s">
        <v>82</v>
      </c>
      <c r="C121" s="36">
        <f t="shared" ref="C121:D123" si="86">C15+C51+C85</f>
        <v>565</v>
      </c>
      <c r="D121" s="28">
        <f t="shared" si="86"/>
        <v>0</v>
      </c>
      <c r="E121" s="28">
        <f t="shared" ref="E121:E123" si="87">C121+D121</f>
        <v>565</v>
      </c>
      <c r="F121" s="28">
        <f>F15+F51+F85</f>
        <v>776</v>
      </c>
      <c r="G121" s="37">
        <f t="shared" ref="G121:G123" si="88">F121-E121</f>
        <v>211</v>
      </c>
      <c r="H121" s="150"/>
      <c r="I121" s="70">
        <f t="shared" ref="I121:Z121" si="89">I15+I51+I85</f>
        <v>0</v>
      </c>
      <c r="J121" s="20">
        <f t="shared" si="89"/>
        <v>50</v>
      </c>
      <c r="K121" s="20">
        <f t="shared" si="89"/>
        <v>0</v>
      </c>
      <c r="L121" s="20">
        <f t="shared" si="89"/>
        <v>50</v>
      </c>
      <c r="M121" s="20">
        <f t="shared" si="89"/>
        <v>37</v>
      </c>
      <c r="N121" s="20">
        <f t="shared" si="89"/>
        <v>413</v>
      </c>
      <c r="O121" s="20">
        <f t="shared" si="89"/>
        <v>0</v>
      </c>
      <c r="P121" s="20">
        <f t="shared" si="89"/>
        <v>100</v>
      </c>
      <c r="Q121" s="20">
        <f t="shared" si="89"/>
        <v>0</v>
      </c>
      <c r="R121" s="20">
        <f t="shared" si="89"/>
        <v>0</v>
      </c>
      <c r="S121" s="20">
        <f t="shared" si="89"/>
        <v>0</v>
      </c>
      <c r="T121" s="20">
        <f t="shared" si="89"/>
        <v>0</v>
      </c>
      <c r="U121" s="20">
        <f t="shared" si="89"/>
        <v>0</v>
      </c>
      <c r="V121" s="20">
        <f t="shared" si="89"/>
        <v>0</v>
      </c>
      <c r="W121" s="20">
        <f t="shared" si="89"/>
        <v>0</v>
      </c>
      <c r="X121" s="131">
        <f t="shared" si="89"/>
        <v>200</v>
      </c>
      <c r="Y121" s="36">
        <f t="shared" si="89"/>
        <v>1069</v>
      </c>
      <c r="Z121" s="28">
        <f t="shared" si="89"/>
        <v>0</v>
      </c>
      <c r="AA121" s="28">
        <f t="shared" ref="AA121:AA123" si="90">Y121+Z121</f>
        <v>1069</v>
      </c>
      <c r="AB121" s="28">
        <f>AB15+AB51+AB85</f>
        <v>589</v>
      </c>
      <c r="AC121" s="37">
        <f t="shared" ref="AC121:AC123" si="91">AB121-AA121</f>
        <v>-480</v>
      </c>
      <c r="AD121" s="175">
        <f t="shared" si="77"/>
        <v>1634</v>
      </c>
      <c r="AE121" s="108">
        <f t="shared" si="78"/>
        <v>0</v>
      </c>
      <c r="AF121" s="108">
        <f>AD121+AE121</f>
        <v>1634</v>
      </c>
      <c r="AG121" s="108">
        <f t="shared" si="81"/>
        <v>1365</v>
      </c>
      <c r="AH121" s="37">
        <f>AG121-AF121</f>
        <v>-269</v>
      </c>
    </row>
    <row r="122" spans="1:34" x14ac:dyDescent="0.25">
      <c r="A122" s="5" t="s">
        <v>10</v>
      </c>
      <c r="B122" s="6" t="s">
        <v>83</v>
      </c>
      <c r="C122" s="36">
        <f t="shared" si="86"/>
        <v>269</v>
      </c>
      <c r="D122" s="28">
        <f t="shared" si="86"/>
        <v>0</v>
      </c>
      <c r="E122" s="28">
        <f t="shared" si="87"/>
        <v>269</v>
      </c>
      <c r="F122" s="28">
        <f>F16+F52+F86</f>
        <v>523</v>
      </c>
      <c r="G122" s="37">
        <f t="shared" si="88"/>
        <v>254</v>
      </c>
      <c r="H122" s="150"/>
      <c r="I122" s="70">
        <f t="shared" ref="I122:Z122" si="92">I16+I52+I86</f>
        <v>0</v>
      </c>
      <c r="J122" s="20">
        <f t="shared" si="92"/>
        <v>50</v>
      </c>
      <c r="K122" s="20">
        <f t="shared" si="92"/>
        <v>0</v>
      </c>
      <c r="L122" s="20">
        <f t="shared" si="92"/>
        <v>50</v>
      </c>
      <c r="M122" s="20">
        <f t="shared" si="92"/>
        <v>49</v>
      </c>
      <c r="N122" s="20">
        <f t="shared" si="92"/>
        <v>551</v>
      </c>
      <c r="O122" s="20">
        <f t="shared" si="92"/>
        <v>0</v>
      </c>
      <c r="P122" s="20">
        <f t="shared" si="92"/>
        <v>200</v>
      </c>
      <c r="Q122" s="20">
        <f t="shared" si="92"/>
        <v>0</v>
      </c>
      <c r="R122" s="20">
        <f t="shared" si="92"/>
        <v>0</v>
      </c>
      <c r="S122" s="20">
        <f t="shared" si="92"/>
        <v>0</v>
      </c>
      <c r="T122" s="20">
        <f t="shared" si="92"/>
        <v>0</v>
      </c>
      <c r="U122" s="20">
        <f t="shared" si="92"/>
        <v>0</v>
      </c>
      <c r="V122" s="20">
        <f t="shared" si="92"/>
        <v>0</v>
      </c>
      <c r="W122" s="20">
        <f t="shared" si="92"/>
        <v>0</v>
      </c>
      <c r="X122" s="131">
        <f t="shared" si="92"/>
        <v>100</v>
      </c>
      <c r="Y122" s="36">
        <f t="shared" si="92"/>
        <v>1544</v>
      </c>
      <c r="Z122" s="28">
        <f t="shared" si="92"/>
        <v>0</v>
      </c>
      <c r="AA122" s="28">
        <f t="shared" si="90"/>
        <v>1544</v>
      </c>
      <c r="AB122" s="28">
        <f>AB16+AB52+AB86</f>
        <v>2254</v>
      </c>
      <c r="AC122" s="37">
        <f t="shared" si="91"/>
        <v>710</v>
      </c>
      <c r="AD122" s="175">
        <f t="shared" si="77"/>
        <v>1813</v>
      </c>
      <c r="AE122" s="108">
        <f t="shared" si="78"/>
        <v>0</v>
      </c>
      <c r="AF122" s="108">
        <f>AD122+AE122</f>
        <v>1813</v>
      </c>
      <c r="AG122" s="108">
        <f t="shared" si="81"/>
        <v>2777</v>
      </c>
      <c r="AH122" s="37">
        <f t="shared" ref="AH122" si="93">AG122-AF122</f>
        <v>964</v>
      </c>
    </row>
    <row r="123" spans="1:34" x14ac:dyDescent="0.25">
      <c r="A123" s="13" t="s">
        <v>20</v>
      </c>
      <c r="B123" s="14" t="s">
        <v>116</v>
      </c>
      <c r="C123" s="13">
        <f t="shared" si="86"/>
        <v>37</v>
      </c>
      <c r="D123" s="57">
        <f t="shared" si="86"/>
        <v>0</v>
      </c>
      <c r="E123" s="57">
        <f t="shared" si="87"/>
        <v>37</v>
      </c>
      <c r="F123" s="66">
        <f>F17+F53+F87</f>
        <v>41</v>
      </c>
      <c r="G123" s="14">
        <f t="shared" si="88"/>
        <v>4</v>
      </c>
      <c r="H123" s="150"/>
      <c r="I123" s="70">
        <f t="shared" ref="I123:Z123" si="94">I17+I53+I87</f>
        <v>0</v>
      </c>
      <c r="J123" s="20">
        <f t="shared" si="94"/>
        <v>0</v>
      </c>
      <c r="K123" s="20">
        <f t="shared" si="94"/>
        <v>0</v>
      </c>
      <c r="L123" s="20">
        <f t="shared" si="94"/>
        <v>0</v>
      </c>
      <c r="M123" s="20">
        <f t="shared" si="94"/>
        <v>166</v>
      </c>
      <c r="N123" s="20">
        <f t="shared" si="94"/>
        <v>0</v>
      </c>
      <c r="O123" s="20">
        <f t="shared" si="94"/>
        <v>0</v>
      </c>
      <c r="P123" s="20">
        <f t="shared" si="94"/>
        <v>0</v>
      </c>
      <c r="Q123" s="20">
        <f t="shared" si="94"/>
        <v>0</v>
      </c>
      <c r="R123" s="20">
        <f t="shared" si="94"/>
        <v>0</v>
      </c>
      <c r="S123" s="20">
        <f t="shared" si="94"/>
        <v>0</v>
      </c>
      <c r="T123" s="20">
        <f t="shared" si="94"/>
        <v>0</v>
      </c>
      <c r="U123" s="20">
        <f t="shared" si="94"/>
        <v>0</v>
      </c>
      <c r="V123" s="20">
        <f t="shared" si="94"/>
        <v>0</v>
      </c>
      <c r="W123" s="20">
        <f t="shared" si="94"/>
        <v>0</v>
      </c>
      <c r="X123" s="131">
        <f t="shared" si="94"/>
        <v>0</v>
      </c>
      <c r="Y123" s="13">
        <f t="shared" si="94"/>
        <v>171</v>
      </c>
      <c r="Z123" s="57">
        <f t="shared" si="94"/>
        <v>0</v>
      </c>
      <c r="AA123" s="57">
        <f t="shared" si="90"/>
        <v>171</v>
      </c>
      <c r="AB123" s="66">
        <f>AB17+AB53+AB87</f>
        <v>81</v>
      </c>
      <c r="AC123" s="14">
        <f t="shared" si="91"/>
        <v>-90</v>
      </c>
      <c r="AD123" s="95">
        <f t="shared" si="77"/>
        <v>208</v>
      </c>
      <c r="AE123" s="57">
        <f t="shared" si="78"/>
        <v>0</v>
      </c>
      <c r="AF123" s="57">
        <f>AD123+AE123</f>
        <v>208</v>
      </c>
      <c r="AG123" s="57">
        <f t="shared" si="81"/>
        <v>122</v>
      </c>
      <c r="AH123" s="37">
        <f>AG123-AF123</f>
        <v>-86</v>
      </c>
    </row>
    <row r="124" spans="1:34" x14ac:dyDescent="0.25">
      <c r="A124" s="202" t="s">
        <v>34</v>
      </c>
      <c r="B124" s="203"/>
      <c r="C124" s="2"/>
      <c r="D124" s="9"/>
      <c r="E124" s="9"/>
      <c r="F124" s="9"/>
      <c r="G124" s="10"/>
      <c r="H124" s="150"/>
      <c r="I124" s="18"/>
      <c r="J124" s="10"/>
      <c r="K124" s="2"/>
      <c r="L124" s="10"/>
      <c r="M124" s="2"/>
      <c r="N124" s="10"/>
      <c r="O124" s="2"/>
      <c r="P124" s="10"/>
      <c r="Q124" s="2"/>
      <c r="R124" s="15"/>
      <c r="S124" s="2"/>
      <c r="T124" s="10"/>
      <c r="U124" s="18"/>
      <c r="V124" s="10"/>
      <c r="W124" s="2"/>
      <c r="X124" s="15"/>
      <c r="Y124" s="2"/>
      <c r="Z124" s="9"/>
      <c r="AA124" s="9"/>
      <c r="AB124" s="9"/>
      <c r="AC124" s="10"/>
      <c r="AD124" s="2"/>
      <c r="AE124" s="9"/>
      <c r="AF124" s="9"/>
      <c r="AG124" s="9"/>
      <c r="AH124" s="9"/>
    </row>
    <row r="125" spans="1:34" x14ac:dyDescent="0.25">
      <c r="A125" s="13" t="s">
        <v>22</v>
      </c>
      <c r="B125" s="14" t="s">
        <v>125</v>
      </c>
      <c r="C125" s="13">
        <f>C19+C55+C89</f>
        <v>268</v>
      </c>
      <c r="D125" s="57">
        <f>D19+D55+D89</f>
        <v>0</v>
      </c>
      <c r="E125" s="57">
        <f t="shared" ref="E125" si="95">C125+D125</f>
        <v>268</v>
      </c>
      <c r="F125" s="57">
        <f>F19+F55+F89</f>
        <v>400</v>
      </c>
      <c r="G125" s="14">
        <f t="shared" ref="G125" si="96">F125-E125</f>
        <v>132</v>
      </c>
      <c r="H125" s="150"/>
      <c r="I125" s="19">
        <f t="shared" ref="I125:Z125" si="97">I19+I55+I89</f>
        <v>728</v>
      </c>
      <c r="J125" s="14">
        <f t="shared" si="97"/>
        <v>1619</v>
      </c>
      <c r="K125" s="13">
        <f t="shared" si="97"/>
        <v>0</v>
      </c>
      <c r="L125" s="14">
        <f t="shared" si="97"/>
        <v>50</v>
      </c>
      <c r="M125" s="13">
        <f t="shared" si="97"/>
        <v>0</v>
      </c>
      <c r="N125" s="14">
        <f t="shared" si="97"/>
        <v>50</v>
      </c>
      <c r="O125" s="13">
        <f t="shared" si="97"/>
        <v>0</v>
      </c>
      <c r="P125" s="14">
        <f t="shared" si="97"/>
        <v>0</v>
      </c>
      <c r="Q125" s="13">
        <f t="shared" si="97"/>
        <v>0</v>
      </c>
      <c r="R125" s="17">
        <f t="shared" si="97"/>
        <v>0</v>
      </c>
      <c r="S125" s="13">
        <f t="shared" si="97"/>
        <v>0</v>
      </c>
      <c r="T125" s="14">
        <f t="shared" si="97"/>
        <v>40</v>
      </c>
      <c r="U125" s="19">
        <f t="shared" si="97"/>
        <v>0</v>
      </c>
      <c r="V125" s="14">
        <f t="shared" si="97"/>
        <v>40</v>
      </c>
      <c r="W125" s="13">
        <f t="shared" si="97"/>
        <v>20</v>
      </c>
      <c r="X125" s="17">
        <f t="shared" si="97"/>
        <v>400</v>
      </c>
      <c r="Y125" s="13">
        <f t="shared" si="97"/>
        <v>752</v>
      </c>
      <c r="Z125" s="57">
        <f t="shared" si="97"/>
        <v>0</v>
      </c>
      <c r="AA125" s="57">
        <f t="shared" ref="AA125" si="98">Y125+Z125</f>
        <v>752</v>
      </c>
      <c r="AB125" s="57">
        <f>AB19+AB55+AB89</f>
        <v>2176</v>
      </c>
      <c r="AC125" s="14">
        <f t="shared" ref="AC125" si="99">AB125-AA125</f>
        <v>1424</v>
      </c>
      <c r="AD125" s="95">
        <f t="shared" si="77"/>
        <v>1020</v>
      </c>
      <c r="AE125" s="57">
        <f t="shared" si="78"/>
        <v>0</v>
      </c>
      <c r="AF125" s="57">
        <f>AD125+AE125</f>
        <v>1020</v>
      </c>
      <c r="AG125" s="57">
        <f t="shared" si="81"/>
        <v>2576</v>
      </c>
      <c r="AH125" s="35">
        <f>AG125-AF125</f>
        <v>1556</v>
      </c>
    </row>
    <row r="126" spans="1:34" x14ac:dyDescent="0.25">
      <c r="A126" s="5" t="s">
        <v>108</v>
      </c>
      <c r="B126" s="6" t="s">
        <v>112</v>
      </c>
      <c r="C126" s="20">
        <f>C20+C56+C94</f>
        <v>10</v>
      </c>
      <c r="D126" s="108">
        <f>D20+D56+D94</f>
        <v>0</v>
      </c>
      <c r="E126" s="108">
        <f t="shared" ref="E126" si="100">C126+D126</f>
        <v>10</v>
      </c>
      <c r="F126" s="108">
        <f>F20+F56+F94</f>
        <v>92</v>
      </c>
      <c r="G126" s="37">
        <f>F126-E126</f>
        <v>82</v>
      </c>
      <c r="H126" s="150"/>
      <c r="I126" s="70">
        <f t="shared" ref="I126:X126" si="101">I22+I56+I94</f>
        <v>0</v>
      </c>
      <c r="J126" s="20">
        <f t="shared" si="101"/>
        <v>0</v>
      </c>
      <c r="K126" s="20">
        <f t="shared" si="101"/>
        <v>0</v>
      </c>
      <c r="L126" s="20">
        <f t="shared" si="101"/>
        <v>0</v>
      </c>
      <c r="M126" s="20">
        <f t="shared" si="101"/>
        <v>0</v>
      </c>
      <c r="N126" s="20">
        <f t="shared" si="101"/>
        <v>0</v>
      </c>
      <c r="O126" s="20">
        <f t="shared" si="101"/>
        <v>0</v>
      </c>
      <c r="P126" s="20">
        <f t="shared" si="101"/>
        <v>40</v>
      </c>
      <c r="Q126" s="20">
        <f t="shared" si="101"/>
        <v>0</v>
      </c>
      <c r="R126" s="20">
        <f t="shared" si="101"/>
        <v>0</v>
      </c>
      <c r="S126" s="20">
        <f t="shared" si="101"/>
        <v>0</v>
      </c>
      <c r="T126" s="20">
        <f t="shared" si="101"/>
        <v>0</v>
      </c>
      <c r="U126" s="20">
        <f t="shared" si="101"/>
        <v>0</v>
      </c>
      <c r="V126" s="20">
        <f t="shared" si="101"/>
        <v>0</v>
      </c>
      <c r="W126" s="20">
        <f t="shared" si="101"/>
        <v>0</v>
      </c>
      <c r="X126" s="131">
        <f t="shared" si="101"/>
        <v>1573</v>
      </c>
      <c r="Y126" s="20">
        <f>Y20+Y56+Y94</f>
        <v>2699</v>
      </c>
      <c r="Z126" s="108">
        <f>Z20+Z56+Z94</f>
        <v>0</v>
      </c>
      <c r="AA126" s="108">
        <f t="shared" ref="AA126" si="102">Y126+Z126</f>
        <v>2699</v>
      </c>
      <c r="AB126" s="108">
        <f>AB20+AB56+AB94</f>
        <v>3371</v>
      </c>
      <c r="AC126" s="37">
        <f t="shared" ref="AC126" si="103">AB126-AA126</f>
        <v>672</v>
      </c>
      <c r="AD126" s="175">
        <f t="shared" si="77"/>
        <v>2709</v>
      </c>
      <c r="AE126" s="108">
        <f t="shared" si="78"/>
        <v>0</v>
      </c>
      <c r="AF126" s="108">
        <f>AD126+AE126</f>
        <v>2709</v>
      </c>
      <c r="AG126" s="108">
        <f t="shared" si="81"/>
        <v>3463</v>
      </c>
      <c r="AH126" s="37">
        <f>AG126-AF126</f>
        <v>754</v>
      </c>
    </row>
    <row r="127" spans="1:34" x14ac:dyDescent="0.25">
      <c r="A127" s="5" t="s">
        <v>24</v>
      </c>
      <c r="B127" s="46" t="s">
        <v>25</v>
      </c>
      <c r="C127" s="20">
        <f>C21+C57+C95</f>
        <v>171</v>
      </c>
      <c r="D127" s="108">
        <f>D21+D57+D95</f>
        <v>0</v>
      </c>
      <c r="E127" s="108">
        <f>C127+D127</f>
        <v>171</v>
      </c>
      <c r="F127" s="108">
        <f>F21+F57+F95</f>
        <v>243</v>
      </c>
      <c r="G127" s="37">
        <f>F127-E127</f>
        <v>72</v>
      </c>
      <c r="H127" s="150"/>
      <c r="I127" s="70">
        <f t="shared" ref="I127:X127" si="104">I23+I57+I95</f>
        <v>0</v>
      </c>
      <c r="J127" s="20">
        <f t="shared" si="104"/>
        <v>0</v>
      </c>
      <c r="K127" s="20">
        <f t="shared" si="104"/>
        <v>0</v>
      </c>
      <c r="L127" s="20">
        <f t="shared" si="104"/>
        <v>0</v>
      </c>
      <c r="M127" s="20">
        <f t="shared" si="104"/>
        <v>0</v>
      </c>
      <c r="N127" s="20">
        <f t="shared" si="104"/>
        <v>0</v>
      </c>
      <c r="O127" s="20">
        <f t="shared" si="104"/>
        <v>0</v>
      </c>
      <c r="P127" s="20">
        <f t="shared" si="104"/>
        <v>0</v>
      </c>
      <c r="Q127" s="20">
        <f t="shared" si="104"/>
        <v>0</v>
      </c>
      <c r="R127" s="20">
        <f t="shared" si="104"/>
        <v>0</v>
      </c>
      <c r="S127" s="20">
        <f t="shared" si="104"/>
        <v>0</v>
      </c>
      <c r="T127" s="20">
        <f t="shared" si="104"/>
        <v>0</v>
      </c>
      <c r="U127" s="20">
        <f t="shared" si="104"/>
        <v>0</v>
      </c>
      <c r="V127" s="20">
        <f t="shared" si="104"/>
        <v>0</v>
      </c>
      <c r="W127" s="20">
        <f t="shared" si="104"/>
        <v>0</v>
      </c>
      <c r="X127" s="131">
        <f t="shared" si="104"/>
        <v>0</v>
      </c>
      <c r="Y127" s="20">
        <f>Y21+Y57+Y95</f>
        <v>1139</v>
      </c>
      <c r="Z127" s="108">
        <f>Z21+Z57+Z95</f>
        <v>0</v>
      </c>
      <c r="AA127" s="108">
        <f t="shared" ref="AA127" si="105">Y127+Z127</f>
        <v>1139</v>
      </c>
      <c r="AB127" s="108">
        <f>AB21+AB57+AB95</f>
        <v>1225</v>
      </c>
      <c r="AC127" s="37">
        <f t="shared" ref="AC127" si="106">AB127-AA127</f>
        <v>86</v>
      </c>
      <c r="AD127" s="175">
        <f t="shared" si="77"/>
        <v>1310</v>
      </c>
      <c r="AE127" s="108">
        <f t="shared" si="78"/>
        <v>0</v>
      </c>
      <c r="AF127" s="108">
        <f>AD127+AE127</f>
        <v>1310</v>
      </c>
      <c r="AG127" s="108">
        <f t="shared" si="81"/>
        <v>1468</v>
      </c>
      <c r="AH127" s="37">
        <f>AG127-AF127</f>
        <v>158</v>
      </c>
    </row>
    <row r="128" spans="1:34" x14ac:dyDescent="0.25">
      <c r="A128" s="202" t="s">
        <v>35</v>
      </c>
      <c r="B128" s="203"/>
      <c r="C128" s="2"/>
      <c r="D128" s="9"/>
      <c r="E128" s="9"/>
      <c r="F128" s="9"/>
      <c r="G128" s="10"/>
      <c r="H128" s="150"/>
      <c r="I128" s="18"/>
      <c r="J128" s="10"/>
      <c r="K128" s="2"/>
      <c r="L128" s="10"/>
      <c r="M128" s="2"/>
      <c r="N128" s="10"/>
      <c r="O128" s="2"/>
      <c r="P128" s="10"/>
      <c r="Q128" s="2"/>
      <c r="R128" s="15"/>
      <c r="S128" s="2"/>
      <c r="T128" s="10"/>
      <c r="U128" s="18"/>
      <c r="V128" s="10"/>
      <c r="W128" s="2"/>
      <c r="X128" s="15"/>
      <c r="Y128" s="2"/>
      <c r="Z128" s="9"/>
      <c r="AA128" s="9"/>
      <c r="AB128" s="9"/>
      <c r="AC128" s="10"/>
      <c r="AD128" s="2"/>
      <c r="AE128" s="9"/>
      <c r="AF128" s="9"/>
      <c r="AG128" s="9"/>
      <c r="AH128" s="9"/>
    </row>
    <row r="129" spans="1:34" x14ac:dyDescent="0.25">
      <c r="A129" s="5" t="s">
        <v>16</v>
      </c>
      <c r="B129" s="6" t="s">
        <v>17</v>
      </c>
      <c r="C129" s="20">
        <f>C23+C59+C90</f>
        <v>15</v>
      </c>
      <c r="D129" s="108">
        <f>D23+D59+D90</f>
        <v>0</v>
      </c>
      <c r="E129" s="108">
        <f t="shared" ref="E129:E130" si="107">C129+D129</f>
        <v>15</v>
      </c>
      <c r="F129" s="108">
        <f>F23+F59+F90</f>
        <v>0</v>
      </c>
      <c r="G129" s="37">
        <f t="shared" ref="G129:G130" si="108">F129-E129</f>
        <v>-15</v>
      </c>
      <c r="H129" s="150"/>
      <c r="I129" s="70">
        <f t="shared" ref="I129:Z129" si="109">I23+I59+I90</f>
        <v>0</v>
      </c>
      <c r="J129" s="20">
        <f t="shared" si="109"/>
        <v>0</v>
      </c>
      <c r="K129" s="20">
        <f t="shared" si="109"/>
        <v>0</v>
      </c>
      <c r="L129" s="20">
        <f t="shared" si="109"/>
        <v>0</v>
      </c>
      <c r="M129" s="20">
        <f t="shared" si="109"/>
        <v>0</v>
      </c>
      <c r="N129" s="20">
        <f t="shared" si="109"/>
        <v>0</v>
      </c>
      <c r="O129" s="20">
        <f t="shared" si="109"/>
        <v>0</v>
      </c>
      <c r="P129" s="20">
        <f t="shared" si="109"/>
        <v>0</v>
      </c>
      <c r="Q129" s="20">
        <f t="shared" si="109"/>
        <v>0</v>
      </c>
      <c r="R129" s="20">
        <f t="shared" si="109"/>
        <v>0</v>
      </c>
      <c r="S129" s="20">
        <f t="shared" si="109"/>
        <v>0</v>
      </c>
      <c r="T129" s="20">
        <f t="shared" si="109"/>
        <v>0</v>
      </c>
      <c r="U129" s="20">
        <f t="shared" si="109"/>
        <v>0</v>
      </c>
      <c r="V129" s="20">
        <f t="shared" si="109"/>
        <v>0</v>
      </c>
      <c r="W129" s="20">
        <f t="shared" si="109"/>
        <v>0</v>
      </c>
      <c r="X129" s="131">
        <f t="shared" si="109"/>
        <v>81</v>
      </c>
      <c r="Y129" s="20">
        <f t="shared" si="109"/>
        <v>0</v>
      </c>
      <c r="Z129" s="108">
        <f t="shared" si="109"/>
        <v>0</v>
      </c>
      <c r="AA129" s="108">
        <f t="shared" ref="AA129:AA130" si="110">Y129+Z129</f>
        <v>0</v>
      </c>
      <c r="AB129" s="108">
        <f>AB23+AB59+AB90</f>
        <v>324</v>
      </c>
      <c r="AC129" s="37">
        <f t="shared" ref="AC129:AC130" si="111">AB129-AA129</f>
        <v>324</v>
      </c>
      <c r="AD129" s="175">
        <f t="shared" si="77"/>
        <v>15</v>
      </c>
      <c r="AE129" s="108">
        <f t="shared" si="78"/>
        <v>0</v>
      </c>
      <c r="AF129" s="108">
        <f>AD129+AE129</f>
        <v>15</v>
      </c>
      <c r="AG129" s="108">
        <f t="shared" si="81"/>
        <v>324</v>
      </c>
      <c r="AH129" s="37">
        <f t="shared" ref="AH129:AH130" si="112">AG129-AF129</f>
        <v>309</v>
      </c>
    </row>
    <row r="130" spans="1:34" x14ac:dyDescent="0.25">
      <c r="A130" s="5" t="s">
        <v>30</v>
      </c>
      <c r="B130" s="6" t="s">
        <v>31</v>
      </c>
      <c r="C130" s="78">
        <f>C24+C60+C97</f>
        <v>4432</v>
      </c>
      <c r="D130" s="109">
        <f>D24+D60+D97</f>
        <v>0</v>
      </c>
      <c r="E130" s="109">
        <f t="shared" si="107"/>
        <v>4432</v>
      </c>
      <c r="F130" s="109">
        <f>F24+F60+F97</f>
        <v>4263</v>
      </c>
      <c r="G130" s="37">
        <f t="shared" si="108"/>
        <v>-169</v>
      </c>
      <c r="H130" s="150"/>
      <c r="I130" s="70">
        <f t="shared" ref="I130:Z130" si="113">I24+I60+I97</f>
        <v>0</v>
      </c>
      <c r="J130" s="20">
        <f t="shared" si="113"/>
        <v>0</v>
      </c>
      <c r="K130" s="20">
        <f t="shared" si="113"/>
        <v>0</v>
      </c>
      <c r="L130" s="20">
        <f t="shared" si="113"/>
        <v>0</v>
      </c>
      <c r="M130" s="20">
        <f t="shared" si="113"/>
        <v>0</v>
      </c>
      <c r="N130" s="20">
        <f t="shared" si="113"/>
        <v>0</v>
      </c>
      <c r="O130" s="20">
        <f t="shared" si="113"/>
        <v>0</v>
      </c>
      <c r="P130" s="20">
        <f t="shared" si="113"/>
        <v>0</v>
      </c>
      <c r="Q130" s="20">
        <f t="shared" si="113"/>
        <v>0</v>
      </c>
      <c r="R130" s="20">
        <f t="shared" si="113"/>
        <v>0</v>
      </c>
      <c r="S130" s="20">
        <f t="shared" si="113"/>
        <v>0</v>
      </c>
      <c r="T130" s="20">
        <f t="shared" si="113"/>
        <v>0</v>
      </c>
      <c r="U130" s="20">
        <f t="shared" si="113"/>
        <v>0</v>
      </c>
      <c r="V130" s="20">
        <f t="shared" si="113"/>
        <v>0</v>
      </c>
      <c r="W130" s="20">
        <f t="shared" si="113"/>
        <v>0</v>
      </c>
      <c r="X130" s="131">
        <f t="shared" si="113"/>
        <v>1328</v>
      </c>
      <c r="Y130" s="78">
        <f t="shared" si="113"/>
        <v>4251</v>
      </c>
      <c r="Z130" s="109">
        <f t="shared" si="113"/>
        <v>0</v>
      </c>
      <c r="AA130" s="109">
        <f t="shared" si="110"/>
        <v>4251</v>
      </c>
      <c r="AB130" s="109">
        <f>AB24+AB60+AB97</f>
        <v>6606</v>
      </c>
      <c r="AC130" s="37">
        <f t="shared" si="111"/>
        <v>2355</v>
      </c>
      <c r="AD130" s="175">
        <f t="shared" si="77"/>
        <v>8683</v>
      </c>
      <c r="AE130" s="108">
        <f t="shared" si="78"/>
        <v>0</v>
      </c>
      <c r="AF130" s="108">
        <f>AD130+AE130</f>
        <v>8683</v>
      </c>
      <c r="AG130" s="108">
        <f t="shared" si="81"/>
        <v>10869</v>
      </c>
      <c r="AH130" s="37">
        <f t="shared" si="112"/>
        <v>2186</v>
      </c>
    </row>
    <row r="131" spans="1:34" x14ac:dyDescent="0.25">
      <c r="A131" s="5" t="s">
        <v>120</v>
      </c>
      <c r="B131" s="46" t="s">
        <v>119</v>
      </c>
      <c r="C131" s="78">
        <f>C25+C61+C98</f>
        <v>32</v>
      </c>
      <c r="D131" s="109">
        <f>D25+D61+D98</f>
        <v>0</v>
      </c>
      <c r="E131" s="109">
        <f t="shared" ref="E131" si="114">C131+D131</f>
        <v>32</v>
      </c>
      <c r="F131" s="109">
        <f>F25+F61+F98</f>
        <v>0</v>
      </c>
      <c r="G131" s="37">
        <f t="shared" ref="G131" si="115">F131-E131</f>
        <v>-32</v>
      </c>
      <c r="H131" s="150"/>
      <c r="I131" s="70"/>
      <c r="J131" s="175"/>
      <c r="K131" s="20"/>
      <c r="L131" s="175"/>
      <c r="M131" s="20"/>
      <c r="N131" s="175"/>
      <c r="O131" s="20"/>
      <c r="P131" s="175"/>
      <c r="Q131" s="20"/>
      <c r="R131" s="175"/>
      <c r="S131" s="20"/>
      <c r="T131" s="175"/>
      <c r="U131" s="70"/>
      <c r="V131" s="175"/>
      <c r="W131" s="20"/>
      <c r="X131" s="175"/>
      <c r="Y131" s="78">
        <f>Y25+Y61+Y98</f>
        <v>421</v>
      </c>
      <c r="Z131" s="109">
        <f>Z25+Z61+Z98</f>
        <v>0</v>
      </c>
      <c r="AA131" s="109">
        <f t="shared" ref="AA131" si="116">Y131+Z131</f>
        <v>421</v>
      </c>
      <c r="AB131" s="109">
        <f>AB25+AB61+AB98</f>
        <v>800</v>
      </c>
      <c r="AC131" s="37">
        <f t="shared" ref="AC131" si="117">AB131-AA131</f>
        <v>379</v>
      </c>
      <c r="AD131" s="175">
        <f t="shared" ref="AD131" si="118">C131+Y131</f>
        <v>453</v>
      </c>
      <c r="AE131" s="108">
        <f t="shared" ref="AE131" si="119">D131+Z131</f>
        <v>0</v>
      </c>
      <c r="AF131" s="108">
        <f>AD131+AE131</f>
        <v>453</v>
      </c>
      <c r="AG131" s="108">
        <f t="shared" ref="AG131" si="120">F131+AB131</f>
        <v>800</v>
      </c>
      <c r="AH131" s="37">
        <f t="shared" ref="AH131" si="121">AG131-AF131</f>
        <v>347</v>
      </c>
    </row>
    <row r="132" spans="1:34" x14ac:dyDescent="0.25">
      <c r="A132" s="202" t="s">
        <v>36</v>
      </c>
      <c r="B132" s="203"/>
      <c r="C132" s="2"/>
      <c r="D132" s="9"/>
      <c r="E132" s="9"/>
      <c r="F132" s="9"/>
      <c r="G132" s="10"/>
      <c r="H132" s="150"/>
      <c r="I132" s="18"/>
      <c r="J132" s="10"/>
      <c r="K132" s="2"/>
      <c r="L132" s="10"/>
      <c r="M132" s="2"/>
      <c r="N132" s="10"/>
      <c r="O132" s="2"/>
      <c r="P132" s="10"/>
      <c r="Q132" s="2"/>
      <c r="R132" s="15"/>
      <c r="S132" s="2"/>
      <c r="T132" s="10"/>
      <c r="U132" s="18"/>
      <c r="V132" s="10"/>
      <c r="W132" s="2"/>
      <c r="X132" s="15"/>
      <c r="Y132" s="2"/>
      <c r="Z132" s="9"/>
      <c r="AA132" s="9"/>
      <c r="AB132" s="9"/>
      <c r="AC132" s="10"/>
      <c r="AD132" s="2"/>
      <c r="AE132" s="9"/>
      <c r="AF132" s="9"/>
      <c r="AG132" s="9"/>
      <c r="AH132" s="9"/>
    </row>
    <row r="133" spans="1:34" x14ac:dyDescent="0.25">
      <c r="A133" s="5" t="s">
        <v>6</v>
      </c>
      <c r="B133" s="6" t="s">
        <v>55</v>
      </c>
      <c r="C133" s="76">
        <f>C27+C63+C100</f>
        <v>5152</v>
      </c>
      <c r="D133" s="128">
        <f>D27+D63+D100</f>
        <v>0</v>
      </c>
      <c r="E133" s="109">
        <f t="shared" ref="E133" si="122">C133+D133</f>
        <v>5152</v>
      </c>
      <c r="F133" s="128">
        <f>F27+F63+F100</f>
        <v>3684</v>
      </c>
      <c r="G133" s="37">
        <f t="shared" ref="G133" si="123">F133-E133</f>
        <v>-1468</v>
      </c>
      <c r="H133" s="150"/>
      <c r="I133" s="70">
        <f t="shared" ref="I133:Z133" si="124">I27+I63+I100</f>
        <v>996</v>
      </c>
      <c r="J133" s="20">
        <f t="shared" si="124"/>
        <v>2532</v>
      </c>
      <c r="K133" s="20">
        <f t="shared" si="124"/>
        <v>0</v>
      </c>
      <c r="L133" s="20">
        <f t="shared" si="124"/>
        <v>0</v>
      </c>
      <c r="M133" s="20">
        <f t="shared" si="124"/>
        <v>0</v>
      </c>
      <c r="N133" s="20">
        <f t="shared" si="124"/>
        <v>0</v>
      </c>
      <c r="O133" s="20">
        <f t="shared" si="124"/>
        <v>0</v>
      </c>
      <c r="P133" s="20">
        <f t="shared" si="124"/>
        <v>0</v>
      </c>
      <c r="Q133" s="20">
        <f t="shared" si="124"/>
        <v>0</v>
      </c>
      <c r="R133" s="20">
        <f t="shared" si="124"/>
        <v>0</v>
      </c>
      <c r="S133" s="20">
        <f t="shared" si="124"/>
        <v>0</v>
      </c>
      <c r="T133" s="20">
        <f t="shared" si="124"/>
        <v>0</v>
      </c>
      <c r="U133" s="20">
        <f t="shared" si="124"/>
        <v>0</v>
      </c>
      <c r="V133" s="20">
        <f t="shared" si="124"/>
        <v>0</v>
      </c>
      <c r="W133" s="20">
        <f t="shared" si="124"/>
        <v>0</v>
      </c>
      <c r="X133" s="131">
        <f t="shared" si="124"/>
        <v>0</v>
      </c>
      <c r="Y133" s="76">
        <f t="shared" si="124"/>
        <v>6754</v>
      </c>
      <c r="Z133" s="128">
        <f t="shared" si="124"/>
        <v>0</v>
      </c>
      <c r="AA133" s="128">
        <f t="shared" ref="AA133" si="125">Y133+Z133</f>
        <v>6754</v>
      </c>
      <c r="AB133" s="128">
        <f>AB27+AB63+AB100</f>
        <v>8844</v>
      </c>
      <c r="AC133" s="37">
        <f t="shared" ref="AC133" si="126">AB133-AA133</f>
        <v>2090</v>
      </c>
      <c r="AD133" s="175">
        <f t="shared" si="77"/>
        <v>11906</v>
      </c>
      <c r="AE133" s="108">
        <f t="shared" si="78"/>
        <v>0</v>
      </c>
      <c r="AF133" s="108">
        <f>AD133+AE133</f>
        <v>11906</v>
      </c>
      <c r="AG133" s="108">
        <f t="shared" si="81"/>
        <v>12528</v>
      </c>
      <c r="AH133" s="37">
        <f t="shared" ref="AH133" si="127">AG133-AF133</f>
        <v>622</v>
      </c>
    </row>
    <row r="134" spans="1:34" x14ac:dyDescent="0.25">
      <c r="A134" s="202" t="s">
        <v>33</v>
      </c>
      <c r="B134" s="203"/>
      <c r="C134" s="2"/>
      <c r="D134" s="9"/>
      <c r="E134" s="9"/>
      <c r="F134" s="9"/>
      <c r="G134" s="10"/>
      <c r="H134" s="150"/>
      <c r="I134" s="18"/>
      <c r="J134" s="10"/>
      <c r="K134" s="2"/>
      <c r="L134" s="10"/>
      <c r="M134" s="2"/>
      <c r="N134" s="10"/>
      <c r="O134" s="2"/>
      <c r="P134" s="10"/>
      <c r="Q134" s="2"/>
      <c r="R134" s="15"/>
      <c r="S134" s="2"/>
      <c r="T134" s="10"/>
      <c r="U134" s="18"/>
      <c r="V134" s="10"/>
      <c r="W134" s="2"/>
      <c r="X134" s="15"/>
      <c r="Y134" s="2"/>
      <c r="Z134" s="9"/>
      <c r="AA134" s="9"/>
      <c r="AB134" s="9"/>
      <c r="AC134" s="10"/>
      <c r="AD134" s="2"/>
      <c r="AE134" s="9"/>
      <c r="AF134" s="9"/>
      <c r="AG134" s="9"/>
      <c r="AH134" s="9"/>
    </row>
    <row r="135" spans="1:34" x14ac:dyDescent="0.25">
      <c r="A135" s="34" t="s">
        <v>7</v>
      </c>
      <c r="B135" s="30" t="s">
        <v>127</v>
      </c>
      <c r="C135" s="22">
        <f>C29+C65+C91</f>
        <v>6790</v>
      </c>
      <c r="D135" s="106">
        <f>D29+D65+D91</f>
        <v>0</v>
      </c>
      <c r="E135" s="106">
        <f t="shared" ref="E135:E136" si="128">C135+D135</f>
        <v>6790</v>
      </c>
      <c r="F135" s="106">
        <f>F29+F65+F91</f>
        <v>5108</v>
      </c>
      <c r="G135" s="14">
        <f t="shared" ref="G135:G136" si="129">F135-E135</f>
        <v>-1682</v>
      </c>
      <c r="H135" s="150"/>
      <c r="I135" s="19">
        <f t="shared" ref="I135:Z135" si="130">I29+I65+I91</f>
        <v>305</v>
      </c>
      <c r="J135" s="23">
        <f t="shared" si="130"/>
        <v>0</v>
      </c>
      <c r="K135" s="13">
        <f t="shared" si="130"/>
        <v>0</v>
      </c>
      <c r="L135" s="23">
        <f t="shared" si="130"/>
        <v>0</v>
      </c>
      <c r="M135" s="13">
        <f t="shared" si="130"/>
        <v>0</v>
      </c>
      <c r="N135" s="23">
        <f t="shared" si="130"/>
        <v>0</v>
      </c>
      <c r="O135" s="13">
        <f t="shared" si="130"/>
        <v>0</v>
      </c>
      <c r="P135" s="23">
        <f t="shared" si="130"/>
        <v>0</v>
      </c>
      <c r="Q135" s="13">
        <f t="shared" si="130"/>
        <v>0</v>
      </c>
      <c r="R135" s="23">
        <f t="shared" si="130"/>
        <v>0</v>
      </c>
      <c r="S135" s="13">
        <f t="shared" si="130"/>
        <v>0</v>
      </c>
      <c r="T135" s="23">
        <f t="shared" si="130"/>
        <v>0</v>
      </c>
      <c r="U135" s="13">
        <f t="shared" si="130"/>
        <v>0</v>
      </c>
      <c r="V135" s="23">
        <f t="shared" si="130"/>
        <v>0</v>
      </c>
      <c r="W135" s="13">
        <f t="shared" si="130"/>
        <v>0</v>
      </c>
      <c r="X135" s="24">
        <f t="shared" si="130"/>
        <v>0</v>
      </c>
      <c r="Y135" s="22">
        <f t="shared" si="130"/>
        <v>305</v>
      </c>
      <c r="Z135" s="106">
        <f t="shared" si="130"/>
        <v>0</v>
      </c>
      <c r="AA135" s="106">
        <f t="shared" ref="AA135:AA136" si="131">Y135+Z135</f>
        <v>305</v>
      </c>
      <c r="AB135" s="106">
        <f>AB29+AB65+AB91</f>
        <v>1190</v>
      </c>
      <c r="AC135" s="14">
        <f t="shared" ref="AC135:AC136" si="132">AB135-AA135</f>
        <v>885</v>
      </c>
      <c r="AD135" s="95">
        <f t="shared" si="77"/>
        <v>7095</v>
      </c>
      <c r="AE135" s="57">
        <f t="shared" si="78"/>
        <v>0</v>
      </c>
      <c r="AF135" s="57">
        <f>AD135+AE135</f>
        <v>7095</v>
      </c>
      <c r="AG135" s="57">
        <f t="shared" si="81"/>
        <v>6298</v>
      </c>
      <c r="AH135" s="35">
        <f t="shared" ref="AH135:AH136" si="133">AG135-AF135</f>
        <v>-797</v>
      </c>
    </row>
    <row r="136" spans="1:34" x14ac:dyDescent="0.25">
      <c r="A136" s="34" t="s">
        <v>5</v>
      </c>
      <c r="B136" s="30" t="s">
        <v>74</v>
      </c>
      <c r="C136" s="22">
        <f>C30+C66+C92</f>
        <v>214</v>
      </c>
      <c r="D136" s="106">
        <f>D30+D66+D92</f>
        <v>0</v>
      </c>
      <c r="E136" s="106">
        <f t="shared" si="128"/>
        <v>214</v>
      </c>
      <c r="F136" s="106">
        <f>F30+F66+F92</f>
        <v>0</v>
      </c>
      <c r="G136" s="14">
        <f t="shared" si="129"/>
        <v>-214</v>
      </c>
      <c r="H136" s="150"/>
      <c r="I136" s="19">
        <f t="shared" ref="I136:Z136" si="134">I30+I66+I92</f>
        <v>0</v>
      </c>
      <c r="J136" s="13">
        <f t="shared" si="134"/>
        <v>0</v>
      </c>
      <c r="K136" s="13">
        <f t="shared" si="134"/>
        <v>0</v>
      </c>
      <c r="L136" s="13">
        <f t="shared" si="134"/>
        <v>0</v>
      </c>
      <c r="M136" s="13">
        <f t="shared" si="134"/>
        <v>0</v>
      </c>
      <c r="N136" s="13">
        <f t="shared" si="134"/>
        <v>0</v>
      </c>
      <c r="O136" s="13">
        <f t="shared" si="134"/>
        <v>0</v>
      </c>
      <c r="P136" s="13">
        <f t="shared" si="134"/>
        <v>0</v>
      </c>
      <c r="Q136" s="13">
        <f t="shared" si="134"/>
        <v>0</v>
      </c>
      <c r="R136" s="13">
        <f t="shared" si="134"/>
        <v>0</v>
      </c>
      <c r="S136" s="13">
        <f t="shared" si="134"/>
        <v>0</v>
      </c>
      <c r="T136" s="13">
        <f t="shared" si="134"/>
        <v>0</v>
      </c>
      <c r="U136" s="13">
        <f t="shared" si="134"/>
        <v>0</v>
      </c>
      <c r="V136" s="13">
        <f t="shared" si="134"/>
        <v>0</v>
      </c>
      <c r="W136" s="13">
        <f t="shared" si="134"/>
        <v>0</v>
      </c>
      <c r="X136" s="68">
        <f t="shared" si="134"/>
        <v>0</v>
      </c>
      <c r="Y136" s="22">
        <f t="shared" si="134"/>
        <v>0</v>
      </c>
      <c r="Z136" s="106">
        <f t="shared" si="134"/>
        <v>0</v>
      </c>
      <c r="AA136" s="106">
        <f t="shared" si="131"/>
        <v>0</v>
      </c>
      <c r="AB136" s="106">
        <f>AB30+AB66+AB92</f>
        <v>214</v>
      </c>
      <c r="AC136" s="14">
        <f t="shared" si="132"/>
        <v>214</v>
      </c>
      <c r="AD136" s="95">
        <f t="shared" si="77"/>
        <v>214</v>
      </c>
      <c r="AE136" s="57">
        <f t="shared" si="78"/>
        <v>0</v>
      </c>
      <c r="AF136" s="57">
        <f>AD136+AE136</f>
        <v>214</v>
      </c>
      <c r="AG136" s="57">
        <f t="shared" si="81"/>
        <v>214</v>
      </c>
      <c r="AH136" s="35">
        <f t="shared" si="133"/>
        <v>0</v>
      </c>
    </row>
    <row r="137" spans="1:34" ht="15.75" thickBot="1" x14ac:dyDescent="0.3">
      <c r="A137" s="202"/>
      <c r="B137" s="203"/>
      <c r="C137" s="80"/>
      <c r="D137" s="119"/>
      <c r="E137" s="119"/>
      <c r="F137" s="119"/>
      <c r="G137" s="10"/>
      <c r="H137" s="150"/>
      <c r="I137" s="82"/>
      <c r="J137" s="55"/>
      <c r="K137" s="80"/>
      <c r="L137" s="55"/>
      <c r="M137" s="80"/>
      <c r="N137" s="55"/>
      <c r="O137" s="80"/>
      <c r="P137" s="55"/>
      <c r="Q137" s="80"/>
      <c r="R137" s="81"/>
      <c r="S137" s="80"/>
      <c r="T137" s="55"/>
      <c r="U137" s="82"/>
      <c r="V137" s="55"/>
      <c r="W137" s="80"/>
      <c r="X137" s="81"/>
      <c r="Y137" s="80"/>
      <c r="Z137" s="119"/>
      <c r="AA137" s="119"/>
      <c r="AB137" s="119"/>
      <c r="AC137" s="10"/>
      <c r="AD137" s="2"/>
      <c r="AE137" s="9"/>
      <c r="AF137" s="9"/>
      <c r="AG137" s="9"/>
      <c r="AH137" s="9"/>
    </row>
    <row r="138" spans="1:34" ht="15.75" thickBot="1" x14ac:dyDescent="0.3">
      <c r="A138" s="43"/>
      <c r="B138" s="183" t="s">
        <v>49</v>
      </c>
      <c r="C138" s="107">
        <f>SUM(C112:C137)</f>
        <v>17955</v>
      </c>
      <c r="D138" s="104">
        <f>SUM(D112:D137)</f>
        <v>0</v>
      </c>
      <c r="E138" s="104">
        <f>SUM(E112:E137)</f>
        <v>17955</v>
      </c>
      <c r="F138" s="11">
        <f>SUM(F112:F137)</f>
        <v>15500</v>
      </c>
      <c r="G138" s="111">
        <f>F138-E138</f>
        <v>-2455</v>
      </c>
      <c r="H138" s="151"/>
      <c r="I138" s="11">
        <f t="shared" ref="I138:X138" si="135">SUM(I112:I136)</f>
        <v>2029</v>
      </c>
      <c r="J138" s="11">
        <f t="shared" si="135"/>
        <v>4441</v>
      </c>
      <c r="K138" s="11">
        <f t="shared" si="135"/>
        <v>788</v>
      </c>
      <c r="L138" s="11">
        <f t="shared" si="135"/>
        <v>324</v>
      </c>
      <c r="M138" s="11">
        <f t="shared" si="135"/>
        <v>252</v>
      </c>
      <c r="N138" s="11">
        <f t="shared" si="135"/>
        <v>1034</v>
      </c>
      <c r="O138" s="11">
        <f t="shared" si="135"/>
        <v>0</v>
      </c>
      <c r="P138" s="11">
        <f t="shared" si="135"/>
        <v>360</v>
      </c>
      <c r="Q138" s="11">
        <f t="shared" si="135"/>
        <v>0</v>
      </c>
      <c r="R138" s="11">
        <f t="shared" si="135"/>
        <v>0</v>
      </c>
      <c r="S138" s="11">
        <f t="shared" si="135"/>
        <v>0</v>
      </c>
      <c r="T138" s="11">
        <f t="shared" si="135"/>
        <v>40</v>
      </c>
      <c r="U138" s="11">
        <f t="shared" si="135"/>
        <v>0</v>
      </c>
      <c r="V138" s="11">
        <f t="shared" si="135"/>
        <v>40</v>
      </c>
      <c r="W138" s="11">
        <f t="shared" si="135"/>
        <v>20</v>
      </c>
      <c r="X138" s="11">
        <f t="shared" si="135"/>
        <v>3712</v>
      </c>
      <c r="Y138" s="107">
        <f>SUM(Y112:Y137)</f>
        <v>20327</v>
      </c>
      <c r="Z138" s="104">
        <f>SUM(Z112:Z137)</f>
        <v>120</v>
      </c>
      <c r="AA138" s="104">
        <f>SUM(AA112:AA137)</f>
        <v>20447</v>
      </c>
      <c r="AB138" s="11">
        <f>SUM(AB112:AB137)</f>
        <v>32129</v>
      </c>
      <c r="AC138" s="111">
        <f>AB138-AA138</f>
        <v>11682</v>
      </c>
      <c r="AD138" s="103">
        <f>SUM(AD112:AD137)</f>
        <v>38282</v>
      </c>
      <c r="AE138" s="104">
        <f>SUM(AE112:AE137)</f>
        <v>120</v>
      </c>
      <c r="AF138" s="104">
        <f>SUM(AF112:AF137)</f>
        <v>38402</v>
      </c>
      <c r="AG138" s="104">
        <f>SUM(AG112:AG137)</f>
        <v>47629</v>
      </c>
      <c r="AH138" s="111">
        <f>AG138-AF138</f>
        <v>9227</v>
      </c>
    </row>
    <row r="139" spans="1:34" x14ac:dyDescent="0.25">
      <c r="B139" s="190" t="s">
        <v>135</v>
      </c>
      <c r="C139" s="190"/>
      <c r="D139" s="190"/>
      <c r="E139" s="190"/>
      <c r="F139" s="190">
        <f>F103+F68+F32</f>
        <v>11800</v>
      </c>
      <c r="G139" s="190"/>
      <c r="H139" s="190"/>
      <c r="I139" s="190"/>
      <c r="J139" s="190"/>
      <c r="K139" s="190"/>
      <c r="L139" s="190"/>
      <c r="M139" s="190"/>
      <c r="N139" s="190"/>
      <c r="O139" s="190"/>
      <c r="P139" s="190"/>
      <c r="Q139" s="190"/>
      <c r="R139" s="190"/>
      <c r="S139" s="190"/>
      <c r="T139" s="190"/>
      <c r="U139" s="190"/>
      <c r="V139" s="190"/>
      <c r="W139" s="190"/>
      <c r="X139" s="190"/>
      <c r="Y139" s="190"/>
      <c r="Z139" s="190"/>
      <c r="AA139" s="190"/>
      <c r="AB139" s="190">
        <f>AB103+AB68+AB32</f>
        <v>12500</v>
      </c>
      <c r="AC139" s="190"/>
    </row>
    <row r="140" spans="1:34" x14ac:dyDescent="0.25">
      <c r="B140" s="190" t="s">
        <v>136</v>
      </c>
      <c r="C140" s="190"/>
      <c r="D140" s="190"/>
      <c r="E140" s="190"/>
      <c r="F140" s="190">
        <f>F104+F69+F33</f>
        <v>15500</v>
      </c>
      <c r="G140" s="190"/>
      <c r="H140" s="190"/>
      <c r="I140" s="190"/>
      <c r="J140" s="190"/>
      <c r="K140" s="190"/>
      <c r="L140" s="190"/>
      <c r="M140" s="190"/>
      <c r="N140" s="190"/>
      <c r="O140" s="190"/>
      <c r="P140" s="190"/>
      <c r="Q140" s="190"/>
      <c r="R140" s="190"/>
      <c r="S140" s="190"/>
      <c r="T140" s="190"/>
      <c r="U140" s="190"/>
      <c r="V140" s="190"/>
      <c r="W140" s="190"/>
      <c r="X140" s="190"/>
      <c r="Y140" s="190"/>
      <c r="Z140" s="190"/>
      <c r="AA140" s="190"/>
      <c r="AB140" s="190">
        <f>AB104+AB69+AB33</f>
        <v>19929</v>
      </c>
      <c r="AC140" s="190"/>
    </row>
  </sheetData>
  <mergeCells count="86">
    <mergeCell ref="A99:B99"/>
    <mergeCell ref="A101:B101"/>
    <mergeCell ref="Y74:AC74"/>
    <mergeCell ref="AD74:AH74"/>
    <mergeCell ref="A76:B76"/>
    <mergeCell ref="A84:B84"/>
    <mergeCell ref="A88:B88"/>
    <mergeCell ref="A96:B96"/>
    <mergeCell ref="A73:A74"/>
    <mergeCell ref="B73:B74"/>
    <mergeCell ref="C74:G74"/>
    <mergeCell ref="I74:J74"/>
    <mergeCell ref="K74:L74"/>
    <mergeCell ref="M74:N74"/>
    <mergeCell ref="A41:B41"/>
    <mergeCell ref="Q74:R74"/>
    <mergeCell ref="S74:T74"/>
    <mergeCell ref="U74:V74"/>
    <mergeCell ref="AJ42:AJ66"/>
    <mergeCell ref="C73:G73"/>
    <mergeCell ref="W74:X74"/>
    <mergeCell ref="A54:B54"/>
    <mergeCell ref="A58:B58"/>
    <mergeCell ref="A62:B62"/>
    <mergeCell ref="A64:B64"/>
    <mergeCell ref="A72:B72"/>
    <mergeCell ref="O74:P74"/>
    <mergeCell ref="M39:N39"/>
    <mergeCell ref="O39:P39"/>
    <mergeCell ref="AD39:AH39"/>
    <mergeCell ref="Q39:R39"/>
    <mergeCell ref="S39:T39"/>
    <mergeCell ref="U39:V39"/>
    <mergeCell ref="W39:X39"/>
    <mergeCell ref="Y39:AC39"/>
    <mergeCell ref="A1:B1"/>
    <mergeCell ref="A2:A3"/>
    <mergeCell ref="B2:B3"/>
    <mergeCell ref="C2:AH2"/>
    <mergeCell ref="C3:G3"/>
    <mergeCell ref="I3:J3"/>
    <mergeCell ref="K3:L3"/>
    <mergeCell ref="M3:N3"/>
    <mergeCell ref="O3:P3"/>
    <mergeCell ref="Q3:R3"/>
    <mergeCell ref="S3:T3"/>
    <mergeCell ref="U3:V3"/>
    <mergeCell ref="W3:X3"/>
    <mergeCell ref="Y3:AC3"/>
    <mergeCell ref="A132:B132"/>
    <mergeCell ref="B108:B109"/>
    <mergeCell ref="AD3:AH3"/>
    <mergeCell ref="A5:B5"/>
    <mergeCell ref="A37:B37"/>
    <mergeCell ref="A14:B14"/>
    <mergeCell ref="A18:B18"/>
    <mergeCell ref="A22:B22"/>
    <mergeCell ref="A26:B26"/>
    <mergeCell ref="A28:B28"/>
    <mergeCell ref="A50:B50"/>
    <mergeCell ref="A38:A39"/>
    <mergeCell ref="B38:B39"/>
    <mergeCell ref="C39:G39"/>
    <mergeCell ref="I39:J39"/>
    <mergeCell ref="K39:L39"/>
    <mergeCell ref="AD109:AH109"/>
    <mergeCell ref="A111:B111"/>
    <mergeCell ref="A120:B120"/>
    <mergeCell ref="A124:B124"/>
    <mergeCell ref="A128:B128"/>
    <mergeCell ref="A137:B137"/>
    <mergeCell ref="C38:G38"/>
    <mergeCell ref="A134:B134"/>
    <mergeCell ref="A107:B107"/>
    <mergeCell ref="A108:A109"/>
    <mergeCell ref="C108:AH108"/>
    <mergeCell ref="C109:G109"/>
    <mergeCell ref="I109:J109"/>
    <mergeCell ref="K109:L109"/>
    <mergeCell ref="M109:N109"/>
    <mergeCell ref="O109:P109"/>
    <mergeCell ref="Q109:R109"/>
    <mergeCell ref="S109:T109"/>
    <mergeCell ref="U109:V109"/>
    <mergeCell ref="W109:X109"/>
    <mergeCell ref="Y109:AC109"/>
  </mergeCells>
  <conditionalFormatting sqref="AH6:AH12 AH50:AH54 AH22:AH33 AH14:AH20 AH56:AH71 G138 AH102:AH104 G102 AH97:AH98 AH90 AC97:AC98 AC90 G97:G98 G90">
    <cfRule type="cellIs" dxfId="63" priority="97" operator="lessThan">
      <formula>0</formula>
    </cfRule>
  </conditionalFormatting>
  <conditionalFormatting sqref="G7 G15:G17 G23:G25 G27 G29:G30 G9:G12 G19:G20">
    <cfRule type="cellIs" dxfId="62" priority="94" operator="lessThan">
      <formula>0</formula>
    </cfRule>
  </conditionalFormatting>
  <conditionalFormatting sqref="G31">
    <cfRule type="cellIs" dxfId="61" priority="93" operator="lessThan">
      <formula>0</formula>
    </cfRule>
  </conditionalFormatting>
  <conditionalFormatting sqref="G51:G53 G59:G60 G63 G65:G66 G56:G57">
    <cfRule type="cellIs" dxfId="60" priority="91" operator="lessThan">
      <formula>0</formula>
    </cfRule>
  </conditionalFormatting>
  <conditionalFormatting sqref="G67">
    <cfRule type="cellIs" dxfId="59" priority="90" operator="lessThan">
      <formula>0</formula>
    </cfRule>
  </conditionalFormatting>
  <conditionalFormatting sqref="AC51:AC53 AC63 AC65:AC66 AC56:AC57 AC59:AC61">
    <cfRule type="cellIs" dxfId="58" priority="89" operator="lessThan">
      <formula>0</formula>
    </cfRule>
  </conditionalFormatting>
  <conditionalFormatting sqref="AC67">
    <cfRule type="cellIs" dxfId="57" priority="88" operator="lessThan">
      <formula>0</formula>
    </cfRule>
  </conditionalFormatting>
  <conditionalFormatting sqref="AC7 AC15:AC17 AC23:AC25 AC27 AC29:AC30 AC9:AC12 AC19:AC20">
    <cfRule type="cellIs" dxfId="56" priority="83" operator="lessThan">
      <formula>0</formula>
    </cfRule>
  </conditionalFormatting>
  <conditionalFormatting sqref="AC31">
    <cfRule type="cellIs" dxfId="55" priority="82" operator="lessThan">
      <formula>0</formula>
    </cfRule>
  </conditionalFormatting>
  <conditionalFormatting sqref="AH21">
    <cfRule type="cellIs" dxfId="54" priority="71" operator="lessThan">
      <formula>0</formula>
    </cfRule>
  </conditionalFormatting>
  <conditionalFormatting sqref="G21">
    <cfRule type="cellIs" dxfId="53" priority="70" operator="lessThan">
      <formula>0</formula>
    </cfRule>
  </conditionalFormatting>
  <conditionalFormatting sqref="AC21">
    <cfRule type="cellIs" dxfId="52" priority="69" operator="lessThan">
      <formula>0</formula>
    </cfRule>
  </conditionalFormatting>
  <conditionalFormatting sqref="AH42 AH44 AH48">
    <cfRule type="cellIs" dxfId="51" priority="46" operator="lessThan">
      <formula>0</formula>
    </cfRule>
  </conditionalFormatting>
  <conditionalFormatting sqref="G48">
    <cfRule type="cellIs" dxfId="50" priority="45" operator="lessThan">
      <formula>0</formula>
    </cfRule>
  </conditionalFormatting>
  <conditionalFormatting sqref="AC48">
    <cfRule type="cellIs" dxfId="49" priority="44" operator="lessThan">
      <formula>0</formula>
    </cfRule>
  </conditionalFormatting>
  <conditionalFormatting sqref="AH55">
    <cfRule type="cellIs" dxfId="48" priority="41" operator="lessThan">
      <formula>0</formula>
    </cfRule>
  </conditionalFormatting>
  <conditionalFormatting sqref="AH43">
    <cfRule type="cellIs" dxfId="47" priority="43" operator="lessThan">
      <formula>0</formula>
    </cfRule>
  </conditionalFormatting>
  <conditionalFormatting sqref="AH45:AH47">
    <cfRule type="cellIs" dxfId="46" priority="42" operator="lessThan">
      <formula>0</formula>
    </cfRule>
  </conditionalFormatting>
  <conditionalFormatting sqref="AH94:AH95 AH85:AH86 AH100">
    <cfRule type="cellIs" dxfId="45" priority="29" operator="lessThan">
      <formula>0</formula>
    </cfRule>
  </conditionalFormatting>
  <conditionalFormatting sqref="AC94:AC95 AC85:AC86 AC100">
    <cfRule type="cellIs" dxfId="44" priority="30" operator="lessThan">
      <formula>0</formula>
    </cfRule>
  </conditionalFormatting>
  <conditionalFormatting sqref="G94:G95 G85:G86 G100">
    <cfRule type="cellIs" dxfId="43" priority="31" operator="lessThan">
      <formula>0</formula>
    </cfRule>
  </conditionalFormatting>
  <conditionalFormatting sqref="AH121">
    <cfRule type="cellIs" dxfId="42" priority="25" operator="lessThan">
      <formula>0</formula>
    </cfRule>
  </conditionalFormatting>
  <conditionalFormatting sqref="G126:G127 G121:G122 G133 G129:G131">
    <cfRule type="cellIs" dxfId="41" priority="27" operator="lessThan">
      <formula>0</formula>
    </cfRule>
  </conditionalFormatting>
  <conditionalFormatting sqref="AC126:AC127 AC121:AC122 AC133 AC129:AC131">
    <cfRule type="cellIs" dxfId="40" priority="26" operator="lessThan">
      <formula>0</formula>
    </cfRule>
  </conditionalFormatting>
  <conditionalFormatting sqref="AH112:AH118">
    <cfRule type="cellIs" dxfId="39" priority="24" operator="lessThan">
      <formula>0</formula>
    </cfRule>
  </conditionalFormatting>
  <conditionalFormatting sqref="AH122:AH123 AH135:AH136 AH133 AH125:AH127 AH129:AH131">
    <cfRule type="cellIs" dxfId="38" priority="23" operator="lessThan">
      <formula>0</formula>
    </cfRule>
  </conditionalFormatting>
  <conditionalFormatting sqref="AC138">
    <cfRule type="cellIs" dxfId="37" priority="22" operator="lessThan">
      <formula>0</formula>
    </cfRule>
  </conditionalFormatting>
  <conditionalFormatting sqref="AH138">
    <cfRule type="cellIs" dxfId="36" priority="21" operator="lessThan">
      <formula>0</formula>
    </cfRule>
  </conditionalFormatting>
  <conditionalFormatting sqref="AH13">
    <cfRule type="cellIs" dxfId="35" priority="20" operator="lessThan">
      <formula>0</formula>
    </cfRule>
  </conditionalFormatting>
  <conditionalFormatting sqref="G13">
    <cfRule type="cellIs" dxfId="34" priority="19" operator="lessThan">
      <formula>0</formula>
    </cfRule>
  </conditionalFormatting>
  <conditionalFormatting sqref="AC13">
    <cfRule type="cellIs" dxfId="33" priority="18" operator="lessThan">
      <formula>0</formula>
    </cfRule>
  </conditionalFormatting>
  <conditionalFormatting sqref="AH49">
    <cfRule type="cellIs" dxfId="32" priority="17" operator="lessThan">
      <formula>0</formula>
    </cfRule>
  </conditionalFormatting>
  <conditionalFormatting sqref="G49">
    <cfRule type="cellIs" dxfId="31" priority="16" operator="lessThan">
      <formula>0</formula>
    </cfRule>
  </conditionalFormatting>
  <conditionalFormatting sqref="AC49">
    <cfRule type="cellIs" dxfId="30" priority="15" operator="lessThan">
      <formula>0</formula>
    </cfRule>
  </conditionalFormatting>
  <conditionalFormatting sqref="AH119">
    <cfRule type="cellIs" dxfId="29" priority="8" operator="lessThan">
      <formula>0</formula>
    </cfRule>
  </conditionalFormatting>
  <conditionalFormatting sqref="G119">
    <cfRule type="cellIs" dxfId="28" priority="7" operator="lessThan">
      <formula>0</formula>
    </cfRule>
  </conditionalFormatting>
  <conditionalFormatting sqref="AC119">
    <cfRule type="cellIs" dxfId="27" priority="6" operator="lessThan">
      <formula>0</formula>
    </cfRule>
  </conditionalFormatting>
  <conditionalFormatting sqref="G61">
    <cfRule type="cellIs" dxfId="26" priority="5" operator="lessThan">
      <formula>0</formula>
    </cfRule>
  </conditionalFormatting>
  <conditionalFormatting sqref="AC102">
    <cfRule type="cellIs" dxfId="25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69"/>
  <sheetViews>
    <sheetView topLeftCell="A67" zoomScale="80" zoomScaleNormal="80" workbookViewId="0">
      <selection activeCell="N68" sqref="N68"/>
    </sheetView>
  </sheetViews>
  <sheetFormatPr defaultRowHeight="15" x14ac:dyDescent="0.25"/>
  <cols>
    <col min="2" max="2" width="86.5703125" bestFit="1" customWidth="1"/>
    <col min="3" max="3" width="12.140625" bestFit="1" customWidth="1"/>
    <col min="4" max="4" width="3" customWidth="1"/>
    <col min="19" max="19" width="10.5703125" bestFit="1" customWidth="1"/>
  </cols>
  <sheetData>
    <row r="2" spans="1:18" ht="15" customHeight="1" x14ac:dyDescent="0.25">
      <c r="A2" s="237">
        <v>2017</v>
      </c>
      <c r="B2" s="237"/>
      <c r="C2" s="237"/>
      <c r="E2" s="233" t="s">
        <v>32</v>
      </c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</row>
    <row r="3" spans="1:18" ht="15" customHeight="1" x14ac:dyDescent="0.25">
      <c r="A3" s="237"/>
      <c r="B3" s="237"/>
      <c r="C3" s="237"/>
      <c r="E3" s="9" t="s">
        <v>87</v>
      </c>
      <c r="F3" s="9" t="s">
        <v>88</v>
      </c>
      <c r="G3" s="9" t="s">
        <v>89</v>
      </c>
      <c r="H3" s="9" t="s">
        <v>90</v>
      </c>
      <c r="I3" s="9" t="s">
        <v>91</v>
      </c>
      <c r="J3" s="9" t="s">
        <v>92</v>
      </c>
      <c r="K3" s="9" t="s">
        <v>93</v>
      </c>
      <c r="L3" s="9" t="s">
        <v>94</v>
      </c>
      <c r="M3" s="9" t="s">
        <v>95</v>
      </c>
      <c r="N3" s="9" t="s">
        <v>96</v>
      </c>
      <c r="O3" s="9" t="s">
        <v>97</v>
      </c>
      <c r="P3" s="9" t="s">
        <v>98</v>
      </c>
    </row>
    <row r="4" spans="1:18" x14ac:dyDescent="0.25">
      <c r="A4" s="237"/>
      <c r="B4" s="237"/>
      <c r="C4" s="237"/>
      <c r="E4" s="185">
        <v>3900</v>
      </c>
      <c r="F4" s="185">
        <v>3900</v>
      </c>
      <c r="G4" s="185">
        <v>3900</v>
      </c>
      <c r="H4" s="185">
        <v>3900</v>
      </c>
      <c r="I4" s="185">
        <v>3900</v>
      </c>
      <c r="J4" s="185">
        <v>3900</v>
      </c>
      <c r="K4" s="185">
        <v>3900</v>
      </c>
      <c r="L4" s="185">
        <v>3900</v>
      </c>
      <c r="M4" s="185">
        <v>3900</v>
      </c>
      <c r="N4" s="185">
        <v>3900</v>
      </c>
      <c r="O4" s="185">
        <v>3900</v>
      </c>
      <c r="P4" s="185">
        <v>3900</v>
      </c>
    </row>
    <row r="5" spans="1:18" x14ac:dyDescent="0.25"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</row>
    <row r="6" spans="1:18" x14ac:dyDescent="0.25">
      <c r="A6" s="222" t="s">
        <v>101</v>
      </c>
      <c r="B6" s="236"/>
      <c r="C6" s="236"/>
      <c r="E6" s="234" t="s">
        <v>40</v>
      </c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</row>
    <row r="7" spans="1:18" ht="15" customHeight="1" x14ac:dyDescent="0.25">
      <c r="A7" s="9" t="s">
        <v>2</v>
      </c>
      <c r="B7" s="9" t="s">
        <v>3</v>
      </c>
      <c r="C7" s="9" t="s">
        <v>40</v>
      </c>
      <c r="E7" s="9" t="s">
        <v>87</v>
      </c>
      <c r="F7" s="9" t="s">
        <v>88</v>
      </c>
      <c r="G7" s="9" t="s">
        <v>89</v>
      </c>
      <c r="H7" s="9" t="s">
        <v>90</v>
      </c>
      <c r="I7" s="9" t="s">
        <v>91</v>
      </c>
      <c r="J7" s="9" t="s">
        <v>92</v>
      </c>
      <c r="K7" s="9" t="s">
        <v>93</v>
      </c>
      <c r="L7" s="9" t="s">
        <v>94</v>
      </c>
      <c r="M7" s="9" t="s">
        <v>95</v>
      </c>
      <c r="N7" s="9" t="s">
        <v>96</v>
      </c>
      <c r="O7" s="9" t="s">
        <v>97</v>
      </c>
      <c r="P7" s="9" t="s">
        <v>98</v>
      </c>
    </row>
    <row r="8" spans="1:18" ht="15" customHeight="1" x14ac:dyDescent="0.25">
      <c r="A8" s="221" t="s">
        <v>37</v>
      </c>
      <c r="B8" s="222"/>
      <c r="C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R8" s="137"/>
    </row>
    <row r="9" spans="1:18" x14ac:dyDescent="0.25">
      <c r="A9" s="57" t="s">
        <v>11</v>
      </c>
      <c r="B9" s="17" t="s">
        <v>117</v>
      </c>
      <c r="C9" s="17">
        <f>SUM(E9:P9)</f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R9" s="137"/>
    </row>
    <row r="10" spans="1:18" x14ac:dyDescent="0.25">
      <c r="A10" s="57" t="s">
        <v>13</v>
      </c>
      <c r="B10" s="17" t="s">
        <v>122</v>
      </c>
      <c r="C10" s="17">
        <f t="shared" ref="C10:C33" si="0">SUM(E10:P10)</f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R10" s="137"/>
    </row>
    <row r="11" spans="1:18" x14ac:dyDescent="0.25">
      <c r="A11" s="57" t="s">
        <v>15</v>
      </c>
      <c r="B11" s="17" t="s">
        <v>114</v>
      </c>
      <c r="C11" s="17">
        <f t="shared" si="0"/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R11" s="137"/>
    </row>
    <row r="12" spans="1:18" x14ac:dyDescent="0.25">
      <c r="A12" s="57" t="s">
        <v>18</v>
      </c>
      <c r="B12" s="17" t="s">
        <v>121</v>
      </c>
      <c r="C12" s="17">
        <f t="shared" si="0"/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R12" s="137"/>
    </row>
    <row r="13" spans="1:18" x14ac:dyDescent="0.25">
      <c r="A13" s="57" t="s">
        <v>26</v>
      </c>
      <c r="B13" s="17" t="s">
        <v>124</v>
      </c>
      <c r="C13" s="17">
        <f t="shared" si="0"/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R13" s="137"/>
    </row>
    <row r="14" spans="1:18" x14ac:dyDescent="0.25">
      <c r="A14" s="57" t="s">
        <v>28</v>
      </c>
      <c r="B14" s="17" t="s">
        <v>123</v>
      </c>
      <c r="C14" s="17">
        <f t="shared" si="0"/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R14" s="137"/>
    </row>
    <row r="15" spans="1:18" x14ac:dyDescent="0.25">
      <c r="A15" s="66" t="s">
        <v>51</v>
      </c>
      <c r="B15" s="38" t="s">
        <v>118</v>
      </c>
      <c r="C15" s="17">
        <f t="shared" si="0"/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R15" s="137"/>
    </row>
    <row r="16" spans="1:18" x14ac:dyDescent="0.25">
      <c r="A16" s="36" t="s">
        <v>143</v>
      </c>
      <c r="B16" s="28" t="s">
        <v>142</v>
      </c>
      <c r="C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R16" s="137"/>
    </row>
    <row r="17" spans="1:18" ht="15" customHeight="1" x14ac:dyDescent="0.25">
      <c r="A17" s="221" t="s">
        <v>38</v>
      </c>
      <c r="B17" s="222"/>
      <c r="C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137"/>
    </row>
    <row r="18" spans="1:18" x14ac:dyDescent="0.25">
      <c r="A18" s="57" t="s">
        <v>9</v>
      </c>
      <c r="B18" s="17" t="s">
        <v>138</v>
      </c>
      <c r="C18" s="66">
        <f t="shared" si="0"/>
        <v>0</v>
      </c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R18" s="137"/>
    </row>
    <row r="19" spans="1:18" x14ac:dyDescent="0.25">
      <c r="A19" s="57" t="s">
        <v>10</v>
      </c>
      <c r="B19" s="17" t="s">
        <v>149</v>
      </c>
      <c r="C19" s="66">
        <f t="shared" si="0"/>
        <v>0</v>
      </c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R19" s="137"/>
    </row>
    <row r="20" spans="1:18" x14ac:dyDescent="0.25">
      <c r="A20" s="57" t="s">
        <v>20</v>
      </c>
      <c r="B20" s="17" t="s">
        <v>111</v>
      </c>
      <c r="C20" s="17">
        <f t="shared" si="0"/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R20" s="137"/>
    </row>
    <row r="21" spans="1:18" ht="15" customHeight="1" x14ac:dyDescent="0.25">
      <c r="A21" s="221" t="s">
        <v>34</v>
      </c>
      <c r="B21" s="222"/>
      <c r="C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R21" s="137"/>
    </row>
    <row r="22" spans="1:18" x14ac:dyDescent="0.25">
      <c r="A22" s="57" t="s">
        <v>22</v>
      </c>
      <c r="B22" s="17" t="s">
        <v>125</v>
      </c>
      <c r="C22" s="17">
        <f t="shared" si="0"/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R22" s="137"/>
    </row>
    <row r="23" spans="1:18" x14ac:dyDescent="0.25">
      <c r="A23" s="4" t="s">
        <v>108</v>
      </c>
      <c r="B23" s="16" t="s">
        <v>112</v>
      </c>
      <c r="C23" s="28">
        <f t="shared" si="0"/>
        <v>0</v>
      </c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R23" s="137"/>
    </row>
    <row r="24" spans="1:18" x14ac:dyDescent="0.25">
      <c r="A24" s="4" t="s">
        <v>24</v>
      </c>
      <c r="B24" s="62" t="s">
        <v>145</v>
      </c>
      <c r="C24" s="28">
        <f t="shared" si="0"/>
        <v>16</v>
      </c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v>16</v>
      </c>
      <c r="R24" s="137"/>
    </row>
    <row r="25" spans="1:18" ht="15" customHeight="1" x14ac:dyDescent="0.25">
      <c r="A25" s="221" t="s">
        <v>35</v>
      </c>
      <c r="B25" s="222"/>
      <c r="C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R25" s="137"/>
    </row>
    <row r="26" spans="1:18" x14ac:dyDescent="0.25">
      <c r="A26" s="57" t="s">
        <v>16</v>
      </c>
      <c r="B26" s="17" t="s">
        <v>148</v>
      </c>
      <c r="C26" s="66">
        <f t="shared" si="0"/>
        <v>0</v>
      </c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R26" s="137"/>
    </row>
    <row r="27" spans="1:18" x14ac:dyDescent="0.25">
      <c r="A27" s="4" t="s">
        <v>30</v>
      </c>
      <c r="B27" s="16" t="s">
        <v>31</v>
      </c>
      <c r="C27" s="28">
        <f t="shared" si="0"/>
        <v>147</v>
      </c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>
        <v>147</v>
      </c>
      <c r="R27" s="137"/>
    </row>
    <row r="28" spans="1:18" x14ac:dyDescent="0.25">
      <c r="A28" s="4" t="s">
        <v>120</v>
      </c>
      <c r="B28" s="16" t="s">
        <v>119</v>
      </c>
      <c r="C28" s="28">
        <f t="shared" si="0"/>
        <v>0</v>
      </c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R28" s="137"/>
    </row>
    <row r="29" spans="1:18" ht="15" customHeight="1" x14ac:dyDescent="0.25">
      <c r="A29" s="221" t="s">
        <v>36</v>
      </c>
      <c r="B29" s="222"/>
      <c r="C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R29" s="137"/>
    </row>
    <row r="30" spans="1:18" x14ac:dyDescent="0.25">
      <c r="A30" s="4" t="s">
        <v>6</v>
      </c>
      <c r="B30" s="16" t="s">
        <v>36</v>
      </c>
      <c r="C30" s="28">
        <f t="shared" si="0"/>
        <v>97</v>
      </c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>
        <v>97</v>
      </c>
      <c r="R30" s="137"/>
    </row>
    <row r="31" spans="1:18" ht="15" customHeight="1" x14ac:dyDescent="0.25">
      <c r="A31" s="221" t="s">
        <v>33</v>
      </c>
      <c r="B31" s="222"/>
      <c r="C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R31" s="137"/>
    </row>
    <row r="32" spans="1:18" x14ac:dyDescent="0.25">
      <c r="A32" s="66" t="s">
        <v>7</v>
      </c>
      <c r="B32" s="31" t="s">
        <v>126</v>
      </c>
      <c r="C32" s="17">
        <f t="shared" si="0"/>
        <v>0</v>
      </c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R32" s="137"/>
    </row>
    <row r="33" spans="1:18" x14ac:dyDescent="0.25">
      <c r="A33" s="66" t="s">
        <v>5</v>
      </c>
      <c r="B33" s="31" t="s">
        <v>74</v>
      </c>
      <c r="C33" s="17">
        <f t="shared" si="0"/>
        <v>0</v>
      </c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R33" s="137"/>
    </row>
    <row r="34" spans="1:18" x14ac:dyDescent="0.25">
      <c r="A34" s="43"/>
      <c r="B34" s="184" t="s">
        <v>49</v>
      </c>
      <c r="C34" s="135">
        <f>SUM(C8:C33)</f>
        <v>260</v>
      </c>
      <c r="E34" s="136"/>
      <c r="F34" s="136">
        <f t="shared" ref="F34:P34" si="1">SUM(F8:F33)</f>
        <v>0</v>
      </c>
      <c r="G34" s="136">
        <f t="shared" si="1"/>
        <v>0</v>
      </c>
      <c r="H34" s="136">
        <f t="shared" si="1"/>
        <v>0</v>
      </c>
      <c r="I34" s="136">
        <f t="shared" si="1"/>
        <v>0</v>
      </c>
      <c r="J34" s="136">
        <f t="shared" si="1"/>
        <v>0</v>
      </c>
      <c r="K34" s="136">
        <f t="shared" si="1"/>
        <v>0</v>
      </c>
      <c r="L34" s="136">
        <f t="shared" si="1"/>
        <v>0</v>
      </c>
      <c r="M34" s="136">
        <f t="shared" si="1"/>
        <v>0</v>
      </c>
      <c r="N34" s="136">
        <f t="shared" si="1"/>
        <v>0</v>
      </c>
      <c r="O34" s="136">
        <f t="shared" si="1"/>
        <v>0</v>
      </c>
      <c r="P34" s="136">
        <f t="shared" si="1"/>
        <v>260</v>
      </c>
      <c r="R34" s="137"/>
    </row>
    <row r="35" spans="1:18" x14ac:dyDescent="0.25"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</row>
    <row r="36" spans="1:18" x14ac:dyDescent="0.25">
      <c r="A36" s="222" t="s">
        <v>102</v>
      </c>
      <c r="B36" s="236"/>
      <c r="C36" s="236"/>
      <c r="E36" s="235" t="s">
        <v>39</v>
      </c>
      <c r="F36" s="235"/>
      <c r="G36" s="235"/>
      <c r="H36" s="235"/>
      <c r="I36" s="235"/>
      <c r="J36" s="235"/>
      <c r="K36" s="235"/>
      <c r="L36" s="235"/>
      <c r="M36" s="235"/>
      <c r="N36" s="235"/>
      <c r="O36" s="235"/>
      <c r="P36" s="235"/>
    </row>
    <row r="37" spans="1:18" ht="15" customHeight="1" x14ac:dyDescent="0.25">
      <c r="A37" s="54" t="str">
        <f>A7</f>
        <v>Project</v>
      </c>
      <c r="B37" s="117" t="str">
        <f>B7</f>
        <v>Omschrijving</v>
      </c>
      <c r="C37" s="9" t="s">
        <v>39</v>
      </c>
      <c r="E37" s="9" t="s">
        <v>87</v>
      </c>
      <c r="F37" s="9" t="s">
        <v>88</v>
      </c>
      <c r="G37" s="9" t="s">
        <v>89</v>
      </c>
      <c r="H37" s="9" t="s">
        <v>90</v>
      </c>
      <c r="I37" s="9" t="s">
        <v>91</v>
      </c>
      <c r="J37" s="9" t="s">
        <v>92</v>
      </c>
      <c r="K37" s="9" t="s">
        <v>93</v>
      </c>
      <c r="L37" s="9" t="s">
        <v>94</v>
      </c>
      <c r="M37" s="9" t="s">
        <v>95</v>
      </c>
      <c r="N37" s="9" t="s">
        <v>96</v>
      </c>
      <c r="O37" s="9" t="s">
        <v>97</v>
      </c>
      <c r="P37" s="9" t="s">
        <v>98</v>
      </c>
    </row>
    <row r="38" spans="1:18" x14ac:dyDescent="0.25">
      <c r="A38" s="221" t="s">
        <v>37</v>
      </c>
      <c r="B38" s="222"/>
      <c r="C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8" x14ac:dyDescent="0.25">
      <c r="A39" s="57" t="s">
        <v>11</v>
      </c>
      <c r="B39" s="17" t="s">
        <v>117</v>
      </c>
      <c r="C39" s="17">
        <f>SUM(E39:P39)</f>
        <v>0</v>
      </c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</row>
    <row r="40" spans="1:18" x14ac:dyDescent="0.25">
      <c r="A40" s="57" t="s">
        <v>13</v>
      </c>
      <c r="B40" s="17" t="s">
        <v>122</v>
      </c>
      <c r="C40" s="17">
        <f t="shared" ref="C40:C63" si="2">SUM(E40:P40)</f>
        <v>0</v>
      </c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</row>
    <row r="41" spans="1:18" x14ac:dyDescent="0.25">
      <c r="A41" s="57" t="s">
        <v>15</v>
      </c>
      <c r="B41" s="17" t="s">
        <v>114</v>
      </c>
      <c r="C41" s="17">
        <f t="shared" si="2"/>
        <v>0</v>
      </c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pans="1:18" x14ac:dyDescent="0.25">
      <c r="A42" s="57" t="s">
        <v>18</v>
      </c>
      <c r="B42" s="17" t="s">
        <v>121</v>
      </c>
      <c r="C42" s="17">
        <f t="shared" si="2"/>
        <v>0</v>
      </c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</row>
    <row r="43" spans="1:18" x14ac:dyDescent="0.25">
      <c r="A43" s="57" t="s">
        <v>26</v>
      </c>
      <c r="B43" s="17" t="s">
        <v>124</v>
      </c>
      <c r="C43" s="17">
        <f t="shared" si="2"/>
        <v>0</v>
      </c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41"/>
    </row>
    <row r="44" spans="1:18" x14ac:dyDescent="0.25">
      <c r="A44" s="57" t="s">
        <v>28</v>
      </c>
      <c r="B44" s="17" t="s">
        <v>123</v>
      </c>
      <c r="C44" s="17">
        <f t="shared" si="2"/>
        <v>0</v>
      </c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</row>
    <row r="45" spans="1:18" x14ac:dyDescent="0.25">
      <c r="A45" s="66" t="s">
        <v>51</v>
      </c>
      <c r="B45" s="38" t="s">
        <v>118</v>
      </c>
      <c r="C45" s="17">
        <f t="shared" si="2"/>
        <v>0</v>
      </c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</row>
    <row r="46" spans="1:18" x14ac:dyDescent="0.25">
      <c r="A46" s="4"/>
      <c r="B46" s="16"/>
      <c r="C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</row>
    <row r="47" spans="1:18" x14ac:dyDescent="0.25">
      <c r="A47" s="221" t="s">
        <v>38</v>
      </c>
      <c r="B47" s="222"/>
      <c r="C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</row>
    <row r="48" spans="1:18" x14ac:dyDescent="0.25">
      <c r="A48" s="57" t="s">
        <v>9</v>
      </c>
      <c r="B48" s="17" t="s">
        <v>140</v>
      </c>
      <c r="C48" s="17">
        <f t="shared" si="2"/>
        <v>21</v>
      </c>
      <c r="E48" s="17">
        <v>11</v>
      </c>
      <c r="F48" s="17">
        <v>10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</row>
    <row r="49" spans="1:16" x14ac:dyDescent="0.25">
      <c r="A49" s="57" t="s">
        <v>10</v>
      </c>
      <c r="B49" s="17" t="s">
        <v>149</v>
      </c>
      <c r="C49" s="66">
        <f t="shared" si="2"/>
        <v>113</v>
      </c>
      <c r="E49" s="66">
        <v>16</v>
      </c>
      <c r="F49" s="66">
        <v>9</v>
      </c>
      <c r="G49" s="66">
        <v>14</v>
      </c>
      <c r="H49" s="66">
        <v>32</v>
      </c>
      <c r="I49" s="66">
        <v>18</v>
      </c>
      <c r="J49" s="66">
        <v>6</v>
      </c>
      <c r="K49" s="66">
        <v>12</v>
      </c>
      <c r="L49" s="66">
        <v>6</v>
      </c>
      <c r="M49" s="66"/>
      <c r="N49" s="66"/>
      <c r="O49" s="66"/>
      <c r="P49" s="66"/>
    </row>
    <row r="50" spans="1:16" x14ac:dyDescent="0.25">
      <c r="A50" s="57" t="s">
        <v>20</v>
      </c>
      <c r="B50" s="17" t="s">
        <v>111</v>
      </c>
      <c r="C50" s="17">
        <f t="shared" si="2"/>
        <v>0</v>
      </c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</row>
    <row r="51" spans="1:16" x14ac:dyDescent="0.25">
      <c r="A51" s="221" t="s">
        <v>34</v>
      </c>
      <c r="B51" s="222"/>
      <c r="C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</row>
    <row r="52" spans="1:16" x14ac:dyDescent="0.25">
      <c r="A52" s="57" t="s">
        <v>22</v>
      </c>
      <c r="B52" s="17" t="s">
        <v>125</v>
      </c>
      <c r="C52" s="17">
        <f t="shared" si="2"/>
        <v>0</v>
      </c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</row>
    <row r="53" spans="1:16" x14ac:dyDescent="0.25">
      <c r="A53" s="4" t="s">
        <v>108</v>
      </c>
      <c r="B53" s="16" t="s">
        <v>112</v>
      </c>
      <c r="C53" s="28">
        <f t="shared" si="2"/>
        <v>0</v>
      </c>
      <c r="E53" s="28">
        <v>0</v>
      </c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</row>
    <row r="54" spans="1:16" x14ac:dyDescent="0.25">
      <c r="A54" s="4" t="s">
        <v>24</v>
      </c>
      <c r="B54" s="62" t="s">
        <v>145</v>
      </c>
      <c r="C54" s="28">
        <f t="shared" si="2"/>
        <v>26</v>
      </c>
      <c r="E54" s="28">
        <v>0</v>
      </c>
      <c r="F54" s="28"/>
      <c r="G54" s="28"/>
      <c r="H54" s="28"/>
      <c r="I54" s="28"/>
      <c r="J54" s="28"/>
      <c r="K54" s="28"/>
      <c r="L54" s="28">
        <v>12</v>
      </c>
      <c r="M54" s="28">
        <v>13</v>
      </c>
      <c r="N54" s="28">
        <v>1</v>
      </c>
      <c r="O54" s="28"/>
      <c r="P54" s="28"/>
    </row>
    <row r="55" spans="1:16" x14ac:dyDescent="0.25">
      <c r="A55" s="221" t="s">
        <v>35</v>
      </c>
      <c r="B55" s="222"/>
      <c r="C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</row>
    <row r="56" spans="1:16" x14ac:dyDescent="0.25">
      <c r="A56" s="57" t="s">
        <v>16</v>
      </c>
      <c r="B56" s="17" t="s">
        <v>148</v>
      </c>
      <c r="C56" s="66">
        <f t="shared" si="2"/>
        <v>0</v>
      </c>
      <c r="E56" s="66">
        <v>0</v>
      </c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</row>
    <row r="57" spans="1:16" x14ac:dyDescent="0.25">
      <c r="A57" s="4" t="s">
        <v>30</v>
      </c>
      <c r="B57" s="16" t="s">
        <v>31</v>
      </c>
      <c r="C57" s="28">
        <f t="shared" si="2"/>
        <v>855</v>
      </c>
      <c r="E57" s="28">
        <v>83</v>
      </c>
      <c r="F57" s="28">
        <v>102</v>
      </c>
      <c r="G57" s="28">
        <v>19</v>
      </c>
      <c r="H57" s="28">
        <v>13</v>
      </c>
      <c r="I57" s="28">
        <v>46</v>
      </c>
      <c r="J57" s="28">
        <v>70</v>
      </c>
      <c r="K57" s="28">
        <v>82</v>
      </c>
      <c r="L57" s="28">
        <v>108</v>
      </c>
      <c r="M57" s="28">
        <v>64</v>
      </c>
      <c r="N57" s="28">
        <v>140</v>
      </c>
      <c r="O57" s="28">
        <v>128</v>
      </c>
      <c r="P57" s="28"/>
    </row>
    <row r="58" spans="1:16" x14ac:dyDescent="0.25">
      <c r="A58" s="4" t="s">
        <v>120</v>
      </c>
      <c r="B58" s="16" t="s">
        <v>119</v>
      </c>
      <c r="C58" s="28">
        <f>SUM(E58:P58)</f>
        <v>0</v>
      </c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</row>
    <row r="59" spans="1:16" x14ac:dyDescent="0.25">
      <c r="A59" s="221" t="s">
        <v>36</v>
      </c>
      <c r="B59" s="222"/>
      <c r="C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</row>
    <row r="60" spans="1:16" x14ac:dyDescent="0.25">
      <c r="A60" s="4" t="s">
        <v>6</v>
      </c>
      <c r="B60" s="16" t="s">
        <v>36</v>
      </c>
      <c r="C60" s="28">
        <f>SUM(E60:P60)</f>
        <v>1332</v>
      </c>
      <c r="E60" s="28">
        <v>70</v>
      </c>
      <c r="F60" s="28">
        <v>87</v>
      </c>
      <c r="G60" s="28">
        <v>86</v>
      </c>
      <c r="H60" s="28">
        <v>102</v>
      </c>
      <c r="I60" s="28">
        <v>114</v>
      </c>
      <c r="J60" s="28">
        <v>119</v>
      </c>
      <c r="K60" s="28">
        <v>137</v>
      </c>
      <c r="L60" s="28">
        <v>113</v>
      </c>
      <c r="M60" s="28">
        <v>158</v>
      </c>
      <c r="N60" s="28">
        <v>223</v>
      </c>
      <c r="O60" s="28">
        <v>123</v>
      </c>
      <c r="P60" s="28"/>
    </row>
    <row r="61" spans="1:16" x14ac:dyDescent="0.25">
      <c r="A61" s="221" t="s">
        <v>33</v>
      </c>
      <c r="B61" s="222"/>
      <c r="C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</row>
    <row r="62" spans="1:16" x14ac:dyDescent="0.25">
      <c r="A62" s="66" t="s">
        <v>7</v>
      </c>
      <c r="B62" s="31" t="s">
        <v>126</v>
      </c>
      <c r="C62" s="17">
        <f>SUM(E62:P62)</f>
        <v>3</v>
      </c>
      <c r="E62" s="193">
        <v>3</v>
      </c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6" x14ac:dyDescent="0.25">
      <c r="A63" s="66" t="s">
        <v>5</v>
      </c>
      <c r="B63" s="31" t="s">
        <v>74</v>
      </c>
      <c r="C63" s="17">
        <f t="shared" si="2"/>
        <v>0</v>
      </c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6" x14ac:dyDescent="0.25">
      <c r="B64" s="184" t="s">
        <v>49</v>
      </c>
      <c r="C64">
        <f>SUM(C38:C63)</f>
        <v>2350</v>
      </c>
      <c r="E64" s="136">
        <f t="shared" ref="E64:P64" si="3">SUM(E38:E63)</f>
        <v>183</v>
      </c>
      <c r="F64" s="136">
        <f t="shared" si="3"/>
        <v>208</v>
      </c>
      <c r="G64" s="136">
        <f t="shared" si="3"/>
        <v>119</v>
      </c>
      <c r="H64" s="136">
        <f t="shared" si="3"/>
        <v>147</v>
      </c>
      <c r="I64" s="136">
        <f t="shared" si="3"/>
        <v>178</v>
      </c>
      <c r="J64" s="136">
        <f t="shared" si="3"/>
        <v>195</v>
      </c>
      <c r="K64" s="136">
        <f t="shared" si="3"/>
        <v>231</v>
      </c>
      <c r="L64" s="136">
        <f t="shared" si="3"/>
        <v>239</v>
      </c>
      <c r="M64" s="136">
        <f t="shared" si="3"/>
        <v>235</v>
      </c>
      <c r="N64" s="136">
        <f t="shared" si="3"/>
        <v>364</v>
      </c>
      <c r="O64" s="136">
        <f t="shared" si="3"/>
        <v>251</v>
      </c>
      <c r="P64" s="136">
        <f t="shared" si="3"/>
        <v>0</v>
      </c>
    </row>
    <row r="66" spans="3:17" x14ac:dyDescent="0.25">
      <c r="C66" t="s">
        <v>99</v>
      </c>
      <c r="D66">
        <v>0</v>
      </c>
      <c r="E66" s="136">
        <f>E64+E34</f>
        <v>183</v>
      </c>
      <c r="F66" s="136">
        <f t="shared" ref="F66:P66" si="4">E66+F64+F34</f>
        <v>391</v>
      </c>
      <c r="G66" s="136">
        <f t="shared" si="4"/>
        <v>510</v>
      </c>
      <c r="H66" s="136">
        <f t="shared" si="4"/>
        <v>657</v>
      </c>
      <c r="I66" s="136">
        <f t="shared" si="4"/>
        <v>835</v>
      </c>
      <c r="J66" s="136">
        <f t="shared" si="4"/>
        <v>1030</v>
      </c>
      <c r="K66" s="136">
        <f t="shared" si="4"/>
        <v>1261</v>
      </c>
      <c r="L66" s="136">
        <f t="shared" si="4"/>
        <v>1500</v>
      </c>
      <c r="M66" s="136">
        <f t="shared" si="4"/>
        <v>1735</v>
      </c>
      <c r="N66" s="136">
        <f t="shared" si="4"/>
        <v>2099</v>
      </c>
      <c r="O66" s="136">
        <f t="shared" si="4"/>
        <v>2350</v>
      </c>
      <c r="P66" s="136">
        <f t="shared" si="4"/>
        <v>2610</v>
      </c>
    </row>
    <row r="67" spans="3:17" x14ac:dyDescent="0.25">
      <c r="C67" s="138" t="s">
        <v>39</v>
      </c>
      <c r="D67">
        <v>0</v>
      </c>
      <c r="E67" s="136">
        <f>E64</f>
        <v>183</v>
      </c>
      <c r="F67" s="136">
        <f>E67+F64</f>
        <v>391</v>
      </c>
      <c r="G67" s="136">
        <f>F67+G64</f>
        <v>510</v>
      </c>
      <c r="H67" s="136">
        <f t="shared" ref="H67:O67" si="5">H64+G67</f>
        <v>657</v>
      </c>
      <c r="I67" s="136">
        <f t="shared" si="5"/>
        <v>835</v>
      </c>
      <c r="J67" s="136">
        <f t="shared" si="5"/>
        <v>1030</v>
      </c>
      <c r="K67" s="136">
        <f t="shared" si="5"/>
        <v>1261</v>
      </c>
      <c r="L67" s="136">
        <f t="shared" si="5"/>
        <v>1500</v>
      </c>
      <c r="M67" s="136">
        <f t="shared" si="5"/>
        <v>1735</v>
      </c>
      <c r="N67" s="136">
        <f t="shared" si="5"/>
        <v>2099</v>
      </c>
      <c r="O67" s="136">
        <f t="shared" si="5"/>
        <v>2350</v>
      </c>
      <c r="P67" s="136"/>
    </row>
    <row r="68" spans="3:17" x14ac:dyDescent="0.25">
      <c r="C68" s="139" t="s">
        <v>40</v>
      </c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136">
        <v>2350</v>
      </c>
      <c r="P68" s="136">
        <f t="shared" ref="P68" si="6">O68+P34</f>
        <v>2610</v>
      </c>
    </row>
    <row r="69" spans="3:17" x14ac:dyDescent="0.25">
      <c r="C69" s="140" t="s">
        <v>32</v>
      </c>
      <c r="E69" s="136">
        <f>E4</f>
        <v>3900</v>
      </c>
      <c r="F69" s="136">
        <f t="shared" ref="F69:P69" si="7">F4</f>
        <v>3900</v>
      </c>
      <c r="G69" s="136">
        <f t="shared" si="7"/>
        <v>3900</v>
      </c>
      <c r="H69" s="136">
        <f t="shared" si="7"/>
        <v>3900</v>
      </c>
      <c r="I69" s="136">
        <f t="shared" si="7"/>
        <v>3900</v>
      </c>
      <c r="J69" s="136">
        <f t="shared" si="7"/>
        <v>3900</v>
      </c>
      <c r="K69" s="136">
        <f t="shared" si="7"/>
        <v>3900</v>
      </c>
      <c r="L69" s="136">
        <f t="shared" si="7"/>
        <v>3900</v>
      </c>
      <c r="M69" s="136">
        <f t="shared" si="7"/>
        <v>3900</v>
      </c>
      <c r="N69" s="136">
        <f t="shared" si="7"/>
        <v>3900</v>
      </c>
      <c r="O69" s="136">
        <f t="shared" si="7"/>
        <v>3900</v>
      </c>
      <c r="P69" s="136">
        <f t="shared" si="7"/>
        <v>3900</v>
      </c>
      <c r="Q69">
        <v>3900</v>
      </c>
    </row>
  </sheetData>
  <mergeCells count="18">
    <mergeCell ref="A61:B61"/>
    <mergeCell ref="A2:C4"/>
    <mergeCell ref="A38:B38"/>
    <mergeCell ref="A47:B47"/>
    <mergeCell ref="A51:B51"/>
    <mergeCell ref="A55:B55"/>
    <mergeCell ref="A59:B59"/>
    <mergeCell ref="E2:P2"/>
    <mergeCell ref="E6:P6"/>
    <mergeCell ref="E36:P36"/>
    <mergeCell ref="A6:C6"/>
    <mergeCell ref="A36:C36"/>
    <mergeCell ref="A8:B8"/>
    <mergeCell ref="A17:B17"/>
    <mergeCell ref="A21:B21"/>
    <mergeCell ref="A25:B25"/>
    <mergeCell ref="A29:B29"/>
    <mergeCell ref="A31:B31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69"/>
  <sheetViews>
    <sheetView topLeftCell="B1" zoomScale="85" zoomScaleNormal="85" workbookViewId="0">
      <selection activeCell="O53" sqref="O53"/>
    </sheetView>
  </sheetViews>
  <sheetFormatPr defaultRowHeight="15" x14ac:dyDescent="0.25"/>
  <cols>
    <col min="2" max="2" width="86.5703125" bestFit="1" customWidth="1"/>
    <col min="3" max="3" width="12.140625" bestFit="1" customWidth="1"/>
    <col min="4" max="4" width="3" customWidth="1"/>
    <col min="19" max="19" width="10.5703125" bestFit="1" customWidth="1"/>
  </cols>
  <sheetData>
    <row r="2" spans="1:18" ht="15" customHeight="1" x14ac:dyDescent="0.25">
      <c r="A2" s="237">
        <v>2017</v>
      </c>
      <c r="B2" s="237"/>
      <c r="C2" s="237"/>
      <c r="E2" s="233" t="s">
        <v>32</v>
      </c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</row>
    <row r="3" spans="1:18" ht="15" customHeight="1" x14ac:dyDescent="0.25">
      <c r="A3" s="237"/>
      <c r="B3" s="237"/>
      <c r="C3" s="237"/>
      <c r="E3" s="9" t="s">
        <v>87</v>
      </c>
      <c r="F3" s="9" t="s">
        <v>88</v>
      </c>
      <c r="G3" s="9" t="s">
        <v>89</v>
      </c>
      <c r="H3" s="9" t="s">
        <v>90</v>
      </c>
      <c r="I3" s="9" t="s">
        <v>91</v>
      </c>
      <c r="J3" s="9" t="s">
        <v>92</v>
      </c>
      <c r="K3" s="9" t="s">
        <v>93</v>
      </c>
      <c r="L3" s="9" t="s">
        <v>94</v>
      </c>
      <c r="M3" s="9" t="s">
        <v>95</v>
      </c>
      <c r="N3" s="9" t="s">
        <v>96</v>
      </c>
      <c r="O3" s="9" t="s">
        <v>97</v>
      </c>
      <c r="P3" s="9" t="s">
        <v>98</v>
      </c>
    </row>
    <row r="4" spans="1:18" x14ac:dyDescent="0.25">
      <c r="A4" s="237"/>
      <c r="B4" s="237"/>
      <c r="C4" s="237"/>
      <c r="E4" s="185">
        <v>3900</v>
      </c>
      <c r="F4" s="185">
        <v>3900</v>
      </c>
      <c r="G4" s="185">
        <v>3900</v>
      </c>
      <c r="H4" s="185">
        <v>3900</v>
      </c>
      <c r="I4" s="185">
        <v>3900</v>
      </c>
      <c r="J4" s="185">
        <v>3900</v>
      </c>
      <c r="K4" s="185">
        <v>3900</v>
      </c>
      <c r="L4" s="185">
        <v>3900</v>
      </c>
      <c r="M4" s="185">
        <v>3900</v>
      </c>
      <c r="N4" s="185">
        <v>3900</v>
      </c>
      <c r="O4" s="185">
        <v>3900</v>
      </c>
      <c r="P4" s="185">
        <v>3900</v>
      </c>
    </row>
    <row r="5" spans="1:18" x14ac:dyDescent="0.25"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</row>
    <row r="6" spans="1:18" x14ac:dyDescent="0.25">
      <c r="A6" s="222" t="s">
        <v>101</v>
      </c>
      <c r="B6" s="236"/>
      <c r="C6" s="236"/>
      <c r="E6" s="234" t="s">
        <v>40</v>
      </c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</row>
    <row r="7" spans="1:18" ht="15" customHeight="1" x14ac:dyDescent="0.25">
      <c r="A7" s="9" t="s">
        <v>2</v>
      </c>
      <c r="B7" s="9" t="s">
        <v>3</v>
      </c>
      <c r="C7" s="9" t="s">
        <v>40</v>
      </c>
      <c r="E7" s="9" t="s">
        <v>87</v>
      </c>
      <c r="F7" s="9" t="s">
        <v>88</v>
      </c>
      <c r="G7" s="9" t="s">
        <v>89</v>
      </c>
      <c r="H7" s="9" t="s">
        <v>90</v>
      </c>
      <c r="I7" s="9" t="s">
        <v>91</v>
      </c>
      <c r="J7" s="9" t="s">
        <v>92</v>
      </c>
      <c r="K7" s="9" t="s">
        <v>93</v>
      </c>
      <c r="L7" s="9" t="s">
        <v>94</v>
      </c>
      <c r="M7" s="9" t="s">
        <v>95</v>
      </c>
      <c r="N7" s="9" t="s">
        <v>96</v>
      </c>
      <c r="O7" s="9" t="s">
        <v>97</v>
      </c>
      <c r="P7" s="9" t="s">
        <v>98</v>
      </c>
    </row>
    <row r="8" spans="1:18" ht="15" hidden="1" customHeight="1" x14ac:dyDescent="0.25">
      <c r="A8" s="221" t="s">
        <v>37</v>
      </c>
      <c r="B8" s="222"/>
      <c r="C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R8" s="137"/>
    </row>
    <row r="9" spans="1:18" x14ac:dyDescent="0.25">
      <c r="A9" s="57" t="s">
        <v>11</v>
      </c>
      <c r="B9" s="17" t="s">
        <v>117</v>
      </c>
      <c r="C9" s="17">
        <f>SUM(E9:P9)</f>
        <v>0</v>
      </c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R9" s="137"/>
    </row>
    <row r="10" spans="1:18" x14ac:dyDescent="0.25">
      <c r="A10" s="57" t="s">
        <v>13</v>
      </c>
      <c r="B10" s="17" t="s">
        <v>122</v>
      </c>
      <c r="C10" s="17">
        <f t="shared" ref="C10:C33" si="0">SUM(E10:P10)</f>
        <v>0</v>
      </c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R10" s="137"/>
    </row>
    <row r="11" spans="1:18" x14ac:dyDescent="0.25">
      <c r="A11" s="57" t="s">
        <v>15</v>
      </c>
      <c r="B11" s="17" t="s">
        <v>114</v>
      </c>
      <c r="C11" s="17">
        <f t="shared" si="0"/>
        <v>0</v>
      </c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R11" s="137"/>
    </row>
    <row r="12" spans="1:18" x14ac:dyDescent="0.25">
      <c r="A12" s="57" t="s">
        <v>18</v>
      </c>
      <c r="B12" s="17" t="s">
        <v>121</v>
      </c>
      <c r="C12" s="17">
        <f t="shared" si="0"/>
        <v>0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R12" s="137"/>
    </row>
    <row r="13" spans="1:18" x14ac:dyDescent="0.25">
      <c r="A13" s="57" t="s">
        <v>26</v>
      </c>
      <c r="B13" s="17" t="s">
        <v>124</v>
      </c>
      <c r="C13" s="17">
        <f t="shared" si="0"/>
        <v>0</v>
      </c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R13" s="137"/>
    </row>
    <row r="14" spans="1:18" x14ac:dyDescent="0.25">
      <c r="A14" s="57" t="s">
        <v>28</v>
      </c>
      <c r="B14" s="17" t="s">
        <v>123</v>
      </c>
      <c r="C14" s="17">
        <f t="shared" si="0"/>
        <v>0</v>
      </c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R14" s="137"/>
    </row>
    <row r="15" spans="1:18" x14ac:dyDescent="0.25">
      <c r="A15" s="66" t="s">
        <v>51</v>
      </c>
      <c r="B15" s="38" t="s">
        <v>118</v>
      </c>
      <c r="C15" s="17">
        <f t="shared" si="0"/>
        <v>0</v>
      </c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R15" s="137"/>
    </row>
    <row r="16" spans="1:18" x14ac:dyDescent="0.25">
      <c r="A16" s="36" t="s">
        <v>143</v>
      </c>
      <c r="B16" s="28" t="s">
        <v>142</v>
      </c>
      <c r="C16" s="28">
        <f t="shared" si="0"/>
        <v>120</v>
      </c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v>120</v>
      </c>
      <c r="R16" s="137"/>
    </row>
    <row r="17" spans="1:18" ht="15" hidden="1" customHeight="1" x14ac:dyDescent="0.25">
      <c r="A17" s="222" t="s">
        <v>38</v>
      </c>
      <c r="B17" s="238"/>
      <c r="C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137"/>
    </row>
    <row r="18" spans="1:18" x14ac:dyDescent="0.25">
      <c r="A18" s="57" t="s">
        <v>9</v>
      </c>
      <c r="B18" s="17" t="s">
        <v>138</v>
      </c>
      <c r="C18" s="66">
        <f t="shared" si="0"/>
        <v>0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R18" s="137"/>
    </row>
    <row r="19" spans="1:18" x14ac:dyDescent="0.25">
      <c r="A19" s="57" t="s">
        <v>10</v>
      </c>
      <c r="B19" s="17" t="s">
        <v>149</v>
      </c>
      <c r="C19" s="66">
        <f t="shared" si="0"/>
        <v>0</v>
      </c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R19" s="137"/>
    </row>
    <row r="20" spans="1:18" x14ac:dyDescent="0.25">
      <c r="A20" s="57" t="s">
        <v>20</v>
      </c>
      <c r="B20" s="17" t="s">
        <v>111</v>
      </c>
      <c r="C20" s="17">
        <f t="shared" si="0"/>
        <v>0</v>
      </c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R20" s="137"/>
    </row>
    <row r="21" spans="1:18" ht="15" hidden="1" customHeight="1" x14ac:dyDescent="0.25">
      <c r="A21" s="221" t="s">
        <v>34</v>
      </c>
      <c r="B21" s="222"/>
      <c r="C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R21" s="137"/>
    </row>
    <row r="22" spans="1:18" x14ac:dyDescent="0.25">
      <c r="A22" s="57" t="s">
        <v>22</v>
      </c>
      <c r="B22" s="17" t="s">
        <v>125</v>
      </c>
      <c r="C22" s="17">
        <f t="shared" si="0"/>
        <v>0</v>
      </c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R22" s="137"/>
    </row>
    <row r="23" spans="1:18" x14ac:dyDescent="0.25">
      <c r="A23" s="4" t="s">
        <v>108</v>
      </c>
      <c r="B23" s="16" t="s">
        <v>112</v>
      </c>
      <c r="C23" s="28">
        <f t="shared" si="0"/>
        <v>645</v>
      </c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v>645</v>
      </c>
      <c r="R23" s="137"/>
    </row>
    <row r="24" spans="1:18" x14ac:dyDescent="0.25">
      <c r="A24" s="4" t="s">
        <v>24</v>
      </c>
      <c r="B24" s="62" t="s">
        <v>145</v>
      </c>
      <c r="C24" s="28">
        <f t="shared" si="0"/>
        <v>168</v>
      </c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v>168</v>
      </c>
      <c r="R24" s="137"/>
    </row>
    <row r="25" spans="1:18" ht="15" hidden="1" customHeight="1" x14ac:dyDescent="0.25">
      <c r="A25" s="221" t="s">
        <v>35</v>
      </c>
      <c r="B25" s="222"/>
      <c r="C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R25" s="137"/>
    </row>
    <row r="26" spans="1:18" x14ac:dyDescent="0.25">
      <c r="A26" s="4" t="s">
        <v>16</v>
      </c>
      <c r="B26" s="17" t="s">
        <v>150</v>
      </c>
      <c r="C26" s="66">
        <f t="shared" si="0"/>
        <v>0</v>
      </c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R26" s="137"/>
    </row>
    <row r="27" spans="1:18" x14ac:dyDescent="0.25">
      <c r="A27" s="4" t="s">
        <v>30</v>
      </c>
      <c r="B27" s="16" t="s">
        <v>31</v>
      </c>
      <c r="C27" s="28">
        <f t="shared" si="0"/>
        <v>505</v>
      </c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>
        <v>505</v>
      </c>
      <c r="R27" s="137"/>
    </row>
    <row r="28" spans="1:18" x14ac:dyDescent="0.25">
      <c r="A28" s="4" t="s">
        <v>120</v>
      </c>
      <c r="B28" s="16" t="s">
        <v>119</v>
      </c>
      <c r="C28" s="28">
        <f>SUM(E28:P28)</f>
        <v>72</v>
      </c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v>72</v>
      </c>
      <c r="R28" s="137"/>
    </row>
    <row r="29" spans="1:18" ht="15" hidden="1" customHeight="1" x14ac:dyDescent="0.25">
      <c r="A29" s="221" t="s">
        <v>36</v>
      </c>
      <c r="B29" s="222"/>
      <c r="C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R29" s="137"/>
    </row>
    <row r="30" spans="1:18" x14ac:dyDescent="0.25">
      <c r="A30" s="4" t="s">
        <v>6</v>
      </c>
      <c r="B30" s="16" t="s">
        <v>36</v>
      </c>
      <c r="C30" s="28">
        <f t="shared" si="0"/>
        <v>284</v>
      </c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>
        <v>284</v>
      </c>
      <c r="R30" s="137"/>
    </row>
    <row r="31" spans="1:18" ht="15" hidden="1" customHeight="1" x14ac:dyDescent="0.25">
      <c r="A31" s="221" t="s">
        <v>33</v>
      </c>
      <c r="B31" s="222"/>
      <c r="C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R31" s="137"/>
    </row>
    <row r="32" spans="1:18" x14ac:dyDescent="0.25">
      <c r="A32" s="66" t="s">
        <v>7</v>
      </c>
      <c r="B32" s="31" t="s">
        <v>126</v>
      </c>
      <c r="C32" s="17">
        <f t="shared" si="0"/>
        <v>0</v>
      </c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R32" s="137"/>
    </row>
    <row r="33" spans="1:18" x14ac:dyDescent="0.25">
      <c r="A33" s="66" t="s">
        <v>5</v>
      </c>
      <c r="B33" s="31" t="s">
        <v>74</v>
      </c>
      <c r="C33" s="17">
        <f t="shared" si="0"/>
        <v>0</v>
      </c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R33" s="137"/>
    </row>
    <row r="34" spans="1:18" x14ac:dyDescent="0.25">
      <c r="A34" s="43"/>
      <c r="B34" s="184" t="s">
        <v>49</v>
      </c>
      <c r="C34" s="135">
        <f>SUM(C8:C33)</f>
        <v>1794</v>
      </c>
      <c r="E34" s="136"/>
      <c r="F34" s="136">
        <f t="shared" ref="F34:P34" si="1">SUM(F8:F33)</f>
        <v>0</v>
      </c>
      <c r="G34" s="136">
        <f t="shared" si="1"/>
        <v>0</v>
      </c>
      <c r="H34" s="136">
        <f t="shared" si="1"/>
        <v>0</v>
      </c>
      <c r="I34" s="136">
        <f t="shared" si="1"/>
        <v>0</v>
      </c>
      <c r="J34" s="136">
        <f t="shared" si="1"/>
        <v>0</v>
      </c>
      <c r="K34" s="136">
        <f t="shared" si="1"/>
        <v>0</v>
      </c>
      <c r="L34" s="136">
        <f t="shared" si="1"/>
        <v>0</v>
      </c>
      <c r="M34" s="136">
        <f t="shared" si="1"/>
        <v>0</v>
      </c>
      <c r="N34" s="136">
        <f t="shared" si="1"/>
        <v>0</v>
      </c>
      <c r="O34" s="136">
        <f t="shared" si="1"/>
        <v>0</v>
      </c>
      <c r="P34" s="136">
        <f t="shared" si="1"/>
        <v>1794</v>
      </c>
      <c r="R34" s="137"/>
    </row>
    <row r="35" spans="1:18" x14ac:dyDescent="0.25">
      <c r="E35" s="137"/>
      <c r="F35" s="137"/>
      <c r="G35" s="137"/>
      <c r="H35" s="137"/>
      <c r="I35" s="137"/>
      <c r="J35" s="137" t="s">
        <v>144</v>
      </c>
      <c r="K35" s="137"/>
      <c r="L35" s="137"/>
      <c r="M35" s="137"/>
      <c r="N35" s="137"/>
      <c r="O35" s="137"/>
      <c r="P35" s="137"/>
    </row>
    <row r="36" spans="1:18" x14ac:dyDescent="0.25">
      <c r="A36" s="222" t="s">
        <v>102</v>
      </c>
      <c r="B36" s="236"/>
      <c r="C36" s="236"/>
      <c r="E36" s="235" t="s">
        <v>39</v>
      </c>
      <c r="F36" s="235"/>
      <c r="G36" s="235"/>
      <c r="H36" s="235"/>
      <c r="I36" s="235"/>
      <c r="J36" s="235"/>
      <c r="K36" s="235"/>
      <c r="L36" s="235"/>
      <c r="M36" s="235"/>
      <c r="N36" s="235"/>
      <c r="O36" s="235"/>
      <c r="P36" s="235"/>
    </row>
    <row r="37" spans="1:18" ht="15" customHeight="1" x14ac:dyDescent="0.25">
      <c r="A37" s="54" t="str">
        <f>A7</f>
        <v>Project</v>
      </c>
      <c r="B37" s="117" t="str">
        <f>B7</f>
        <v>Omschrijving</v>
      </c>
      <c r="C37" s="9" t="s">
        <v>39</v>
      </c>
      <c r="E37" s="9" t="s">
        <v>87</v>
      </c>
      <c r="F37" s="9" t="s">
        <v>88</v>
      </c>
      <c r="G37" s="9" t="s">
        <v>89</v>
      </c>
      <c r="H37" s="9" t="s">
        <v>90</v>
      </c>
      <c r="I37" s="9" t="s">
        <v>91</v>
      </c>
      <c r="J37" s="9" t="s">
        <v>92</v>
      </c>
      <c r="K37" s="9" t="s">
        <v>93</v>
      </c>
      <c r="L37" s="9" t="s">
        <v>94</v>
      </c>
      <c r="M37" s="9" t="s">
        <v>95</v>
      </c>
      <c r="N37" s="9" t="s">
        <v>96</v>
      </c>
      <c r="O37" s="9" t="s">
        <v>97</v>
      </c>
      <c r="P37" s="9" t="s">
        <v>98</v>
      </c>
    </row>
    <row r="38" spans="1:18" x14ac:dyDescent="0.25">
      <c r="A38" s="221" t="s">
        <v>37</v>
      </c>
      <c r="B38" s="222"/>
      <c r="C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</row>
    <row r="39" spans="1:18" x14ac:dyDescent="0.25">
      <c r="A39" s="57" t="s">
        <v>11</v>
      </c>
      <c r="B39" s="17" t="s">
        <v>117</v>
      </c>
      <c r="C39" s="17">
        <f>SUM(E39:P39)</f>
        <v>0</v>
      </c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</row>
    <row r="40" spans="1:18" x14ac:dyDescent="0.25">
      <c r="A40" s="57" t="s">
        <v>13</v>
      </c>
      <c r="B40" s="17" t="s">
        <v>122</v>
      </c>
      <c r="C40" s="17">
        <f t="shared" ref="C40:C63" si="2">SUM(E40:P40)</f>
        <v>0</v>
      </c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</row>
    <row r="41" spans="1:18" x14ac:dyDescent="0.25">
      <c r="A41" s="57" t="s">
        <v>15</v>
      </c>
      <c r="B41" s="17" t="s">
        <v>114</v>
      </c>
      <c r="C41" s="17">
        <f t="shared" si="2"/>
        <v>0</v>
      </c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</row>
    <row r="42" spans="1:18" x14ac:dyDescent="0.25">
      <c r="A42" s="57" t="s">
        <v>18</v>
      </c>
      <c r="B42" s="17" t="s">
        <v>121</v>
      </c>
      <c r="C42" s="17">
        <f t="shared" si="2"/>
        <v>0</v>
      </c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</row>
    <row r="43" spans="1:18" x14ac:dyDescent="0.25">
      <c r="A43" s="57" t="s">
        <v>26</v>
      </c>
      <c r="B43" s="17" t="s">
        <v>124</v>
      </c>
      <c r="C43" s="17">
        <f t="shared" si="2"/>
        <v>0</v>
      </c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41"/>
    </row>
    <row r="44" spans="1:18" x14ac:dyDescent="0.25">
      <c r="A44" s="57" t="s">
        <v>28</v>
      </c>
      <c r="B44" s="17" t="s">
        <v>123</v>
      </c>
      <c r="C44" s="17">
        <f t="shared" si="2"/>
        <v>0</v>
      </c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</row>
    <row r="45" spans="1:18" x14ac:dyDescent="0.25">
      <c r="A45" s="66" t="s">
        <v>51</v>
      </c>
      <c r="B45" s="38" t="s">
        <v>118</v>
      </c>
      <c r="C45" s="17">
        <f t="shared" si="2"/>
        <v>0</v>
      </c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</row>
    <row r="46" spans="1:18" x14ac:dyDescent="0.25">
      <c r="A46" s="4"/>
      <c r="B46" s="16"/>
      <c r="C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</row>
    <row r="47" spans="1:18" x14ac:dyDescent="0.25">
      <c r="A47" s="221" t="s">
        <v>38</v>
      </c>
      <c r="B47" s="222"/>
      <c r="C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</row>
    <row r="48" spans="1:18" x14ac:dyDescent="0.25">
      <c r="A48" s="57" t="s">
        <v>9</v>
      </c>
      <c r="B48" s="17" t="s">
        <v>139</v>
      </c>
      <c r="C48" s="17">
        <f t="shared" si="2"/>
        <v>156</v>
      </c>
      <c r="E48" s="17">
        <v>113</v>
      </c>
      <c r="F48" s="17">
        <v>43</v>
      </c>
      <c r="G48" s="17"/>
      <c r="H48" s="17"/>
      <c r="I48" s="17"/>
      <c r="J48" s="17"/>
      <c r="K48" s="17"/>
      <c r="L48" s="17"/>
      <c r="M48" s="17"/>
      <c r="N48" s="17"/>
      <c r="O48" s="17"/>
      <c r="P48" s="17"/>
    </row>
    <row r="49" spans="1:16" x14ac:dyDescent="0.25">
      <c r="A49" s="57" t="s">
        <v>10</v>
      </c>
      <c r="B49" s="17" t="s">
        <v>149</v>
      </c>
      <c r="C49" s="66">
        <f t="shared" si="2"/>
        <v>533</v>
      </c>
      <c r="E49" s="66">
        <v>83</v>
      </c>
      <c r="F49" s="66">
        <v>39</v>
      </c>
      <c r="G49" s="66">
        <v>201</v>
      </c>
      <c r="H49" s="66">
        <v>67</v>
      </c>
      <c r="I49" s="66">
        <v>90</v>
      </c>
      <c r="J49" s="66">
        <v>52</v>
      </c>
      <c r="K49" s="66"/>
      <c r="L49" s="66">
        <v>1</v>
      </c>
      <c r="M49" s="66"/>
      <c r="N49" s="66"/>
      <c r="O49" s="66"/>
      <c r="P49" s="66"/>
    </row>
    <row r="50" spans="1:16" x14ac:dyDescent="0.25">
      <c r="A50" s="57" t="s">
        <v>20</v>
      </c>
      <c r="B50" s="17" t="s">
        <v>111</v>
      </c>
      <c r="C50" s="17">
        <f t="shared" si="2"/>
        <v>0</v>
      </c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</row>
    <row r="51" spans="1:16" x14ac:dyDescent="0.25">
      <c r="A51" s="221" t="s">
        <v>34</v>
      </c>
      <c r="B51" s="222"/>
      <c r="C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</row>
    <row r="52" spans="1:16" x14ac:dyDescent="0.25">
      <c r="A52" s="57" t="s">
        <v>22</v>
      </c>
      <c r="B52" s="17" t="s">
        <v>125</v>
      </c>
      <c r="C52" s="17">
        <f t="shared" si="2"/>
        <v>0</v>
      </c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</row>
    <row r="53" spans="1:16" x14ac:dyDescent="0.25">
      <c r="A53" s="4" t="s">
        <v>108</v>
      </c>
      <c r="B53" s="16" t="s">
        <v>112</v>
      </c>
      <c r="C53" s="28">
        <f t="shared" si="2"/>
        <v>1436</v>
      </c>
      <c r="E53" s="28">
        <v>82</v>
      </c>
      <c r="F53" s="28">
        <v>121</v>
      </c>
      <c r="G53" s="28">
        <v>169</v>
      </c>
      <c r="H53" s="28">
        <v>122</v>
      </c>
      <c r="I53" s="28">
        <v>134</v>
      </c>
      <c r="J53" s="28">
        <v>123</v>
      </c>
      <c r="K53" s="28">
        <v>144</v>
      </c>
      <c r="L53" s="28">
        <v>182</v>
      </c>
      <c r="M53" s="28">
        <v>111</v>
      </c>
      <c r="N53" s="28">
        <v>162</v>
      </c>
      <c r="O53" s="28">
        <v>86</v>
      </c>
      <c r="P53" s="28"/>
    </row>
    <row r="54" spans="1:16" x14ac:dyDescent="0.25">
      <c r="A54" s="4" t="s">
        <v>24</v>
      </c>
      <c r="B54" s="62" t="s">
        <v>145</v>
      </c>
      <c r="C54" s="28">
        <f t="shared" si="2"/>
        <v>771</v>
      </c>
      <c r="E54" s="28">
        <v>16</v>
      </c>
      <c r="F54" s="28">
        <v>12</v>
      </c>
      <c r="G54" s="28">
        <v>44</v>
      </c>
      <c r="H54" s="28">
        <v>44</v>
      </c>
      <c r="I54" s="28">
        <v>40</v>
      </c>
      <c r="J54" s="28">
        <v>36</v>
      </c>
      <c r="K54" s="28">
        <v>36</v>
      </c>
      <c r="L54" s="28">
        <v>132</v>
      </c>
      <c r="M54" s="28">
        <v>152</v>
      </c>
      <c r="N54" s="28">
        <v>112</v>
      </c>
      <c r="O54" s="28">
        <v>147</v>
      </c>
      <c r="P54" s="28"/>
    </row>
    <row r="55" spans="1:16" x14ac:dyDescent="0.25">
      <c r="A55" s="221" t="s">
        <v>35</v>
      </c>
      <c r="B55" s="222"/>
      <c r="C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</row>
    <row r="56" spans="1:16" x14ac:dyDescent="0.25">
      <c r="A56" s="4" t="s">
        <v>16</v>
      </c>
      <c r="B56" s="17" t="s">
        <v>146</v>
      </c>
      <c r="C56" s="66">
        <f t="shared" si="2"/>
        <v>0</v>
      </c>
      <c r="E56" s="66">
        <v>0</v>
      </c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</row>
    <row r="57" spans="1:16" x14ac:dyDescent="0.25">
      <c r="A57" s="4" t="s">
        <v>30</v>
      </c>
      <c r="B57" s="16" t="s">
        <v>31</v>
      </c>
      <c r="C57" s="28">
        <f t="shared" si="2"/>
        <v>3576</v>
      </c>
      <c r="E57" s="28">
        <v>350</v>
      </c>
      <c r="F57" s="28">
        <v>316</v>
      </c>
      <c r="G57" s="28">
        <v>390</v>
      </c>
      <c r="H57" s="28">
        <v>270</v>
      </c>
      <c r="I57" s="28">
        <v>302</v>
      </c>
      <c r="J57" s="28">
        <v>262</v>
      </c>
      <c r="K57" s="28">
        <v>330</v>
      </c>
      <c r="L57" s="28">
        <v>357</v>
      </c>
      <c r="M57" s="28">
        <v>296</v>
      </c>
      <c r="N57" s="28">
        <v>454</v>
      </c>
      <c r="O57" s="28">
        <v>249</v>
      </c>
      <c r="P57" s="28"/>
    </row>
    <row r="58" spans="1:16" x14ac:dyDescent="0.25">
      <c r="A58" s="4" t="s">
        <v>120</v>
      </c>
      <c r="B58" s="16" t="s">
        <v>119</v>
      </c>
      <c r="C58" s="28">
        <f>SUM(E58:P58)</f>
        <v>313</v>
      </c>
      <c r="E58" s="28">
        <v>16</v>
      </c>
      <c r="F58" s="28">
        <v>13</v>
      </c>
      <c r="G58" s="28">
        <v>18</v>
      </c>
      <c r="H58" s="28">
        <v>13</v>
      </c>
      <c r="I58" s="28">
        <v>3</v>
      </c>
      <c r="J58" s="28">
        <v>36</v>
      </c>
      <c r="K58" s="28">
        <v>44</v>
      </c>
      <c r="L58" s="28">
        <v>18</v>
      </c>
      <c r="M58" s="28">
        <v>40</v>
      </c>
      <c r="N58" s="201">
        <v>69</v>
      </c>
      <c r="O58" s="28">
        <v>43</v>
      </c>
      <c r="P58" s="28"/>
    </row>
    <row r="59" spans="1:16" x14ac:dyDescent="0.25">
      <c r="A59" s="221" t="s">
        <v>36</v>
      </c>
      <c r="B59" s="222"/>
      <c r="C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</row>
    <row r="60" spans="1:16" x14ac:dyDescent="0.25">
      <c r="A60" s="4" t="s">
        <v>6</v>
      </c>
      <c r="B60" s="16" t="s">
        <v>36</v>
      </c>
      <c r="C60" s="28">
        <f t="shared" si="2"/>
        <v>2953</v>
      </c>
      <c r="E60" s="28">
        <v>251</v>
      </c>
      <c r="F60" s="28">
        <v>300</v>
      </c>
      <c r="G60" s="28">
        <v>337</v>
      </c>
      <c r="H60" s="28">
        <v>274</v>
      </c>
      <c r="I60" s="28">
        <v>382</v>
      </c>
      <c r="J60" s="28">
        <v>404</v>
      </c>
      <c r="K60" s="28">
        <v>217</v>
      </c>
      <c r="L60" s="28">
        <v>381</v>
      </c>
      <c r="M60" s="28">
        <v>238</v>
      </c>
      <c r="N60" s="28">
        <v>148</v>
      </c>
      <c r="O60" s="28">
        <v>21</v>
      </c>
      <c r="P60" s="28"/>
    </row>
    <row r="61" spans="1:16" x14ac:dyDescent="0.25">
      <c r="A61" s="221" t="s">
        <v>33</v>
      </c>
      <c r="B61" s="222"/>
      <c r="C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</row>
    <row r="62" spans="1:16" x14ac:dyDescent="0.25">
      <c r="A62" s="66" t="s">
        <v>7</v>
      </c>
      <c r="B62" s="31" t="s">
        <v>126</v>
      </c>
      <c r="C62" s="17">
        <f>SUM(E62:P62)</f>
        <v>0</v>
      </c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6" x14ac:dyDescent="0.25">
      <c r="A63" s="66" t="s">
        <v>5</v>
      </c>
      <c r="B63" s="31" t="s">
        <v>74</v>
      </c>
      <c r="C63" s="17">
        <f t="shared" si="2"/>
        <v>0</v>
      </c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6" x14ac:dyDescent="0.25">
      <c r="B64" s="184" t="s">
        <v>49</v>
      </c>
      <c r="C64">
        <f>SUM(C38:C63)</f>
        <v>9738</v>
      </c>
      <c r="E64" s="136">
        <f t="shared" ref="E64:P64" si="3">SUM(E38:E63)</f>
        <v>911</v>
      </c>
      <c r="F64" s="136">
        <f t="shared" si="3"/>
        <v>844</v>
      </c>
      <c r="G64" s="136">
        <f t="shared" si="3"/>
        <v>1159</v>
      </c>
      <c r="H64" s="136">
        <f t="shared" si="3"/>
        <v>790</v>
      </c>
      <c r="I64" s="136">
        <f t="shared" si="3"/>
        <v>951</v>
      </c>
      <c r="J64" s="136">
        <f t="shared" si="3"/>
        <v>913</v>
      </c>
      <c r="K64" s="136">
        <f t="shared" si="3"/>
        <v>771</v>
      </c>
      <c r="L64" s="136">
        <f t="shared" si="3"/>
        <v>1071</v>
      </c>
      <c r="M64" s="136">
        <f t="shared" si="3"/>
        <v>837</v>
      </c>
      <c r="N64" s="136">
        <f t="shared" si="3"/>
        <v>945</v>
      </c>
      <c r="O64" s="136">
        <f t="shared" si="3"/>
        <v>546</v>
      </c>
      <c r="P64" s="136">
        <f t="shared" si="3"/>
        <v>0</v>
      </c>
    </row>
    <row r="66" spans="3:17" x14ac:dyDescent="0.25">
      <c r="C66" t="s">
        <v>99</v>
      </c>
      <c r="D66">
        <v>0</v>
      </c>
      <c r="E66" s="136">
        <f>E64+E34</f>
        <v>911</v>
      </c>
      <c r="F66" s="136">
        <f t="shared" ref="F66:P66" si="4">E66+F64+F34</f>
        <v>1755</v>
      </c>
      <c r="G66" s="136">
        <f t="shared" si="4"/>
        <v>2914</v>
      </c>
      <c r="H66" s="136">
        <f t="shared" si="4"/>
        <v>3704</v>
      </c>
      <c r="I66" s="136">
        <f t="shared" si="4"/>
        <v>4655</v>
      </c>
      <c r="J66" s="136">
        <f t="shared" si="4"/>
        <v>5568</v>
      </c>
      <c r="K66" s="136">
        <f t="shared" si="4"/>
        <v>6339</v>
      </c>
      <c r="L66" s="136">
        <f t="shared" si="4"/>
        <v>7410</v>
      </c>
      <c r="M66" s="136">
        <f t="shared" si="4"/>
        <v>8247</v>
      </c>
      <c r="N66" s="136">
        <f t="shared" si="4"/>
        <v>9192</v>
      </c>
      <c r="O66" s="136">
        <f t="shared" si="4"/>
        <v>9738</v>
      </c>
      <c r="P66" s="136">
        <f t="shared" si="4"/>
        <v>11532</v>
      </c>
    </row>
    <row r="67" spans="3:17" x14ac:dyDescent="0.25">
      <c r="C67" s="138" t="s">
        <v>39</v>
      </c>
      <c r="D67">
        <v>0</v>
      </c>
      <c r="E67" s="136">
        <f>E64</f>
        <v>911</v>
      </c>
      <c r="F67" s="136">
        <f>E67+F64</f>
        <v>1755</v>
      </c>
      <c r="G67" s="136">
        <f>F67+G64</f>
        <v>2914</v>
      </c>
      <c r="H67" s="136">
        <f t="shared" ref="H67:O67" si="5">H64+G67</f>
        <v>3704</v>
      </c>
      <c r="I67" s="136">
        <f t="shared" si="5"/>
        <v>4655</v>
      </c>
      <c r="J67" s="136">
        <f t="shared" si="5"/>
        <v>5568</v>
      </c>
      <c r="K67" s="136">
        <f t="shared" si="5"/>
        <v>6339</v>
      </c>
      <c r="L67" s="136">
        <f t="shared" si="5"/>
        <v>7410</v>
      </c>
      <c r="M67" s="136">
        <f t="shared" si="5"/>
        <v>8247</v>
      </c>
      <c r="N67" s="136">
        <f t="shared" si="5"/>
        <v>9192</v>
      </c>
      <c r="O67" s="136">
        <f t="shared" si="5"/>
        <v>9738</v>
      </c>
      <c r="P67" s="136"/>
    </row>
    <row r="68" spans="3:17" x14ac:dyDescent="0.25">
      <c r="C68" s="139" t="s">
        <v>40</v>
      </c>
      <c r="E68" s="136"/>
      <c r="F68" s="136"/>
      <c r="G68" s="136"/>
      <c r="H68" s="136"/>
      <c r="I68" s="136"/>
      <c r="J68" s="136"/>
      <c r="K68" s="136"/>
      <c r="L68" s="136"/>
      <c r="M68" s="136"/>
      <c r="N68" s="136"/>
      <c r="O68" s="136">
        <v>9717</v>
      </c>
      <c r="P68" s="136">
        <f t="shared" ref="P68" si="6">O68+P34</f>
        <v>11511</v>
      </c>
    </row>
    <row r="69" spans="3:17" x14ac:dyDescent="0.25">
      <c r="C69" s="140" t="s">
        <v>32</v>
      </c>
      <c r="E69" s="136">
        <v>19929</v>
      </c>
      <c r="F69" s="136">
        <v>19929</v>
      </c>
      <c r="G69" s="136">
        <v>19929</v>
      </c>
      <c r="H69" s="136">
        <v>19929</v>
      </c>
      <c r="I69" s="136">
        <v>19929</v>
      </c>
      <c r="J69" s="136">
        <v>19929</v>
      </c>
      <c r="K69" s="136">
        <v>19929</v>
      </c>
      <c r="L69" s="136">
        <v>19929</v>
      </c>
      <c r="M69" s="136">
        <v>19929</v>
      </c>
      <c r="N69" s="136">
        <v>19929</v>
      </c>
      <c r="O69" s="136">
        <v>19929</v>
      </c>
      <c r="P69" s="136">
        <v>19929</v>
      </c>
      <c r="Q69" s="136">
        <v>19929</v>
      </c>
    </row>
  </sheetData>
  <mergeCells count="18">
    <mergeCell ref="A17:B17"/>
    <mergeCell ref="A61:B61"/>
    <mergeCell ref="E36:P36"/>
    <mergeCell ref="A38:B38"/>
    <mergeCell ref="A47:B47"/>
    <mergeCell ref="A51:B51"/>
    <mergeCell ref="A55:B55"/>
    <mergeCell ref="A59:B59"/>
    <mergeCell ref="A36:C36"/>
    <mergeCell ref="A21:B21"/>
    <mergeCell ref="A25:B25"/>
    <mergeCell ref="A29:B29"/>
    <mergeCell ref="A31:B31"/>
    <mergeCell ref="A2:C4"/>
    <mergeCell ref="E2:P2"/>
    <mergeCell ref="A6:C6"/>
    <mergeCell ref="E6:P6"/>
    <mergeCell ref="A8:B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"/>
  <sheetViews>
    <sheetView zoomScale="85" zoomScaleNormal="85" workbookViewId="0">
      <selection activeCell="C4" sqref="C4"/>
    </sheetView>
  </sheetViews>
  <sheetFormatPr defaultRowHeight="15" x14ac:dyDescent="0.25"/>
  <cols>
    <col min="1" max="1" width="22.28515625" bestFit="1" customWidth="1"/>
    <col min="2" max="2" width="74.28515625" bestFit="1" customWidth="1"/>
    <col min="3" max="7" width="8.42578125" customWidth="1"/>
  </cols>
  <sheetData>
    <row r="1" spans="1:20" x14ac:dyDescent="0.25">
      <c r="A1" s="1" t="s">
        <v>103</v>
      </c>
    </row>
    <row r="2" spans="1:20" x14ac:dyDescent="0.25">
      <c r="A2" s="240" t="s">
        <v>104</v>
      </c>
      <c r="B2" s="241"/>
      <c r="C2" s="241"/>
      <c r="D2" s="241"/>
      <c r="E2" s="241"/>
      <c r="F2" s="241"/>
      <c r="G2" s="243"/>
      <c r="I2" s="240" t="s">
        <v>128</v>
      </c>
      <c r="J2" s="241"/>
      <c r="K2" s="241"/>
      <c r="L2" s="241"/>
      <c r="M2" s="241"/>
      <c r="N2" s="241"/>
      <c r="O2" s="241"/>
      <c r="P2" s="241"/>
      <c r="Q2" s="241"/>
      <c r="R2" s="241"/>
      <c r="S2" s="241"/>
      <c r="T2" s="241"/>
    </row>
    <row r="3" spans="1:20" x14ac:dyDescent="0.25">
      <c r="A3" s="143" t="s">
        <v>2</v>
      </c>
      <c r="B3" s="143" t="s">
        <v>3</v>
      </c>
      <c r="C3" s="143" t="s">
        <v>39</v>
      </c>
      <c r="D3" s="143" t="s">
        <v>40</v>
      </c>
      <c r="E3" s="143" t="s">
        <v>4</v>
      </c>
      <c r="F3" s="143" t="s">
        <v>32</v>
      </c>
      <c r="G3" s="143" t="s">
        <v>52</v>
      </c>
      <c r="I3" s="143" t="s">
        <v>87</v>
      </c>
      <c r="J3" s="143" t="s">
        <v>88</v>
      </c>
      <c r="K3" s="143" t="s">
        <v>89</v>
      </c>
      <c r="L3" s="143" t="s">
        <v>90</v>
      </c>
      <c r="M3" s="143" t="s">
        <v>91</v>
      </c>
      <c r="N3" s="143" t="s">
        <v>92</v>
      </c>
      <c r="O3" s="143" t="s">
        <v>93</v>
      </c>
      <c r="P3" s="143" t="s">
        <v>94</v>
      </c>
      <c r="Q3" s="143" t="s">
        <v>95</v>
      </c>
      <c r="R3" s="143" t="s">
        <v>96</v>
      </c>
      <c r="S3" s="143" t="s">
        <v>97</v>
      </c>
      <c r="T3" s="143" t="s">
        <v>98</v>
      </c>
    </row>
    <row r="4" spans="1:20" x14ac:dyDescent="0.25">
      <c r="A4" s="71" t="s">
        <v>10</v>
      </c>
      <c r="B4" s="71" t="s">
        <v>83</v>
      </c>
      <c r="C4" s="71">
        <f>'Sluitend budget 13-03-17'!C86</f>
        <v>113</v>
      </c>
      <c r="D4" s="144">
        <f>'Sluitend budget 13-03-17'!D86</f>
        <v>0</v>
      </c>
      <c r="E4" s="194">
        <f>C4+D4</f>
        <v>113</v>
      </c>
      <c r="F4" s="71">
        <f>'Sluitend budget 13-03-17'!F86</f>
        <v>204</v>
      </c>
      <c r="G4" s="71">
        <f>F4-E4</f>
        <v>91</v>
      </c>
      <c r="I4" s="195"/>
      <c r="J4" s="195"/>
      <c r="K4" s="195"/>
      <c r="L4" s="145"/>
      <c r="M4" s="145"/>
      <c r="N4" s="145"/>
      <c r="O4" s="145"/>
      <c r="P4" s="145"/>
      <c r="Q4" s="145"/>
      <c r="R4" s="145"/>
      <c r="S4" s="145"/>
      <c r="T4" s="145"/>
    </row>
    <row r="5" spans="1:20" ht="15" customHeight="1" x14ac:dyDescent="0.25">
      <c r="A5" s="240" t="s">
        <v>105</v>
      </c>
      <c r="B5" s="241"/>
      <c r="C5" s="241"/>
      <c r="D5" s="241"/>
      <c r="E5" s="241"/>
      <c r="F5" s="241"/>
      <c r="G5" s="243"/>
      <c r="I5" s="240" t="s">
        <v>128</v>
      </c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</row>
    <row r="6" spans="1:20" x14ac:dyDescent="0.25">
      <c r="A6" s="143" t="s">
        <v>2</v>
      </c>
      <c r="B6" s="143" t="s">
        <v>3</v>
      </c>
      <c r="C6" s="143" t="s">
        <v>39</v>
      </c>
      <c r="D6" s="143" t="s">
        <v>40</v>
      </c>
      <c r="E6" s="143" t="s">
        <v>4</v>
      </c>
      <c r="F6" s="143" t="s">
        <v>32</v>
      </c>
      <c r="G6" s="143" t="s">
        <v>52</v>
      </c>
      <c r="I6" s="143" t="s">
        <v>87</v>
      </c>
      <c r="J6" s="143" t="s">
        <v>88</v>
      </c>
      <c r="K6" s="143" t="s">
        <v>89</v>
      </c>
      <c r="L6" s="143" t="s">
        <v>90</v>
      </c>
      <c r="M6" s="143" t="s">
        <v>91</v>
      </c>
      <c r="N6" s="143" t="s">
        <v>92</v>
      </c>
      <c r="O6" s="143" t="s">
        <v>93</v>
      </c>
      <c r="P6" s="143" t="s">
        <v>94</v>
      </c>
      <c r="Q6" s="143" t="s">
        <v>95</v>
      </c>
      <c r="R6" s="143" t="s">
        <v>96</v>
      </c>
      <c r="S6" s="143" t="s">
        <v>97</v>
      </c>
      <c r="T6" s="143" t="s">
        <v>98</v>
      </c>
    </row>
    <row r="7" spans="1:20" x14ac:dyDescent="0.25">
      <c r="A7" s="71" t="s">
        <v>10</v>
      </c>
      <c r="B7" s="71" t="s">
        <v>83</v>
      </c>
      <c r="C7" s="71">
        <f>'Sluitend budget 13-03-17'!Y86</f>
        <v>533</v>
      </c>
      <c r="D7" s="144">
        <f>'Sluitend budget 13-03-17'!Z86</f>
        <v>0</v>
      </c>
      <c r="E7" s="71">
        <f>C7+D7</f>
        <v>533</v>
      </c>
      <c r="F7" s="71">
        <f>'Sluitend budget 13-03-17'!AB86</f>
        <v>1084</v>
      </c>
      <c r="G7" s="71">
        <f>F7-E7</f>
        <v>551</v>
      </c>
      <c r="I7" s="195"/>
      <c r="J7" s="195"/>
      <c r="K7" s="195"/>
      <c r="L7" s="145"/>
      <c r="M7" s="145"/>
      <c r="N7" s="145"/>
      <c r="O7" s="145"/>
      <c r="P7" s="145"/>
      <c r="Q7" s="145"/>
      <c r="R7" s="145"/>
      <c r="S7" s="145"/>
      <c r="T7" s="145"/>
    </row>
    <row r="9" spans="1:20" x14ac:dyDescent="0.25">
      <c r="A9" s="1" t="s">
        <v>110</v>
      </c>
    </row>
    <row r="10" spans="1:20" x14ac:dyDescent="0.25">
      <c r="A10" s="240" t="s">
        <v>104</v>
      </c>
      <c r="B10" s="241"/>
      <c r="C10" s="241"/>
      <c r="D10" s="241"/>
      <c r="E10" s="241"/>
      <c r="F10" s="241"/>
      <c r="G10" s="243"/>
      <c r="I10" s="240" t="s">
        <v>128</v>
      </c>
      <c r="J10" s="241"/>
      <c r="K10" s="241"/>
      <c r="L10" s="241"/>
      <c r="M10" s="241"/>
      <c r="N10" s="241"/>
      <c r="O10" s="241"/>
      <c r="P10" s="241"/>
      <c r="Q10" s="241"/>
      <c r="R10" s="241"/>
      <c r="S10" s="241"/>
      <c r="T10" s="241"/>
    </row>
    <row r="11" spans="1:20" x14ac:dyDescent="0.25">
      <c r="A11" s="143" t="s">
        <v>2</v>
      </c>
      <c r="B11" s="143" t="s">
        <v>3</v>
      </c>
      <c r="C11" s="143" t="s">
        <v>39</v>
      </c>
      <c r="D11" s="143" t="s">
        <v>40</v>
      </c>
      <c r="E11" s="143" t="s">
        <v>4</v>
      </c>
      <c r="F11" s="143" t="s">
        <v>32</v>
      </c>
      <c r="G11" s="143" t="s">
        <v>52</v>
      </c>
      <c r="I11" s="143" t="s">
        <v>87</v>
      </c>
      <c r="J11" s="143" t="s">
        <v>88</v>
      </c>
      <c r="K11" s="143" t="s">
        <v>89</v>
      </c>
      <c r="L11" s="143" t="s">
        <v>90</v>
      </c>
      <c r="M11" s="143" t="s">
        <v>91</v>
      </c>
      <c r="N11" s="143" t="s">
        <v>92</v>
      </c>
      <c r="O11" s="143" t="s">
        <v>93</v>
      </c>
      <c r="P11" s="143" t="s">
        <v>94</v>
      </c>
      <c r="Q11" s="143" t="s">
        <v>95</v>
      </c>
      <c r="R11" s="143" t="s">
        <v>96</v>
      </c>
      <c r="S11" s="143" t="s">
        <v>97</v>
      </c>
      <c r="T11" s="143" t="s">
        <v>98</v>
      </c>
    </row>
    <row r="12" spans="1:20" x14ac:dyDescent="0.25">
      <c r="A12" s="4" t="s">
        <v>16</v>
      </c>
      <c r="B12" s="4" t="s">
        <v>17</v>
      </c>
      <c r="C12" s="71">
        <f>'Sluitend budget 13-03-17'!C90</f>
        <v>0</v>
      </c>
      <c r="D12" s="144">
        <f>'Sluitend budget 13-03-17'!D90</f>
        <v>0</v>
      </c>
      <c r="E12" s="71">
        <f>C12+D12</f>
        <v>0</v>
      </c>
      <c r="F12" s="71">
        <f>'Sluitend budget 13-03-17'!F90</f>
        <v>0</v>
      </c>
      <c r="G12" s="71">
        <f>F12-E12</f>
        <v>0</v>
      </c>
      <c r="I12" s="195"/>
      <c r="J12" s="195"/>
      <c r="K12" s="195"/>
      <c r="L12" s="145"/>
      <c r="M12" s="145"/>
      <c r="N12" s="145"/>
      <c r="O12" s="145"/>
      <c r="P12" s="145"/>
      <c r="Q12" s="145"/>
      <c r="R12" s="145"/>
      <c r="S12" s="145"/>
      <c r="T12" s="145"/>
    </row>
    <row r="13" spans="1:20" x14ac:dyDescent="0.25">
      <c r="A13" s="4" t="s">
        <v>30</v>
      </c>
      <c r="B13" s="4" t="s">
        <v>31</v>
      </c>
      <c r="C13" s="71">
        <f>'Sluitend budget 13-03-17'!C97</f>
        <v>1219</v>
      </c>
      <c r="D13" s="144">
        <f>'Sluitend budget 13-03-17'!D97</f>
        <v>0</v>
      </c>
      <c r="E13" s="71">
        <f>C13+D13</f>
        <v>1219</v>
      </c>
      <c r="F13" s="71">
        <f>'Sluitend budget 13-03-17'!F97</f>
        <v>1336</v>
      </c>
      <c r="G13" s="71">
        <f>F13-E13</f>
        <v>117</v>
      </c>
      <c r="I13" s="195"/>
      <c r="J13" s="195"/>
      <c r="K13" s="195"/>
      <c r="L13" s="145"/>
      <c r="M13" s="145"/>
      <c r="N13" s="145"/>
      <c r="O13" s="145"/>
      <c r="P13" s="145"/>
      <c r="Q13" s="145"/>
      <c r="R13" s="145"/>
      <c r="S13" s="145"/>
      <c r="T13" s="145"/>
    </row>
    <row r="14" spans="1:20" x14ac:dyDescent="0.25">
      <c r="A14" s="4" t="s">
        <v>24</v>
      </c>
      <c r="B14" s="4" t="s">
        <v>25</v>
      </c>
      <c r="C14" s="71">
        <f>'Sluitend budget 13-03-17'!C95</f>
        <v>52</v>
      </c>
      <c r="D14" s="144">
        <f>'Sluitend budget 13-03-17'!D95</f>
        <v>0</v>
      </c>
      <c r="E14" s="71">
        <f>C14+D14</f>
        <v>52</v>
      </c>
      <c r="F14" s="71">
        <f>'Sluitend budget 13-03-17'!F95</f>
        <v>0</v>
      </c>
      <c r="G14" s="71">
        <f>F14-E14</f>
        <v>-52</v>
      </c>
      <c r="I14" s="195"/>
      <c r="J14" s="195"/>
      <c r="K14" s="195"/>
      <c r="L14" s="145"/>
      <c r="M14" s="145"/>
      <c r="N14" s="145"/>
      <c r="O14" s="145"/>
      <c r="P14" s="145"/>
      <c r="Q14" s="145"/>
      <c r="R14" s="145"/>
      <c r="S14" s="145"/>
      <c r="T14" s="145"/>
    </row>
    <row r="15" spans="1:20" x14ac:dyDescent="0.25">
      <c r="A15" s="240" t="s">
        <v>105</v>
      </c>
      <c r="B15" s="241"/>
      <c r="C15" s="241"/>
      <c r="D15" s="241"/>
      <c r="E15" s="241"/>
      <c r="F15" s="241"/>
      <c r="G15" s="243"/>
      <c r="I15" s="240" t="s">
        <v>128</v>
      </c>
      <c r="J15" s="241"/>
      <c r="K15" s="241"/>
      <c r="L15" s="241"/>
      <c r="M15" s="241"/>
      <c r="N15" s="241"/>
      <c r="O15" s="241"/>
      <c r="P15" s="241"/>
      <c r="Q15" s="241"/>
      <c r="R15" s="241"/>
      <c r="S15" s="241"/>
      <c r="T15" s="241"/>
    </row>
    <row r="16" spans="1:20" x14ac:dyDescent="0.25">
      <c r="A16" s="143" t="s">
        <v>2</v>
      </c>
      <c r="B16" s="143" t="s">
        <v>3</v>
      </c>
      <c r="C16" s="143" t="s">
        <v>39</v>
      </c>
      <c r="D16" s="143" t="s">
        <v>40</v>
      </c>
      <c r="E16" s="143" t="s">
        <v>4</v>
      </c>
      <c r="F16" s="143" t="s">
        <v>32</v>
      </c>
      <c r="G16" s="143" t="s">
        <v>52</v>
      </c>
      <c r="I16" s="143" t="s">
        <v>87</v>
      </c>
      <c r="J16" s="143" t="s">
        <v>88</v>
      </c>
      <c r="K16" s="143" t="s">
        <v>89</v>
      </c>
      <c r="L16" s="143" t="s">
        <v>90</v>
      </c>
      <c r="M16" s="143" t="s">
        <v>91</v>
      </c>
      <c r="N16" s="143" t="s">
        <v>92</v>
      </c>
      <c r="O16" s="143" t="s">
        <v>93</v>
      </c>
      <c r="P16" s="143" t="s">
        <v>94</v>
      </c>
      <c r="Q16" s="143" t="s">
        <v>95</v>
      </c>
      <c r="R16" s="143" t="s">
        <v>96</v>
      </c>
      <c r="S16" s="143" t="s">
        <v>97</v>
      </c>
      <c r="T16" s="143" t="s">
        <v>98</v>
      </c>
    </row>
    <row r="17" spans="1:20" x14ac:dyDescent="0.25">
      <c r="A17" s="4" t="s">
        <v>16</v>
      </c>
      <c r="B17" s="4" t="s">
        <v>17</v>
      </c>
      <c r="C17" s="71">
        <f>'Sluitend budget 13-03-17'!Y90</f>
        <v>0</v>
      </c>
      <c r="D17" s="144">
        <f>'Sluitend budget 13-03-17'!Z90</f>
        <v>0</v>
      </c>
      <c r="E17" s="71">
        <f>C17+D17</f>
        <v>0</v>
      </c>
      <c r="F17" s="71">
        <f>'Sluitend budget 13-03-17'!AB90</f>
        <v>0</v>
      </c>
      <c r="G17" s="71">
        <f>F17-E17</f>
        <v>0</v>
      </c>
      <c r="I17" s="195"/>
      <c r="J17" s="195"/>
      <c r="K17" s="195"/>
      <c r="L17" s="145"/>
      <c r="M17" s="145"/>
      <c r="N17" s="145"/>
      <c r="O17" s="145"/>
      <c r="P17" s="145"/>
      <c r="Q17" s="145"/>
      <c r="R17" s="145"/>
      <c r="S17" s="145"/>
      <c r="T17" s="145"/>
    </row>
    <row r="18" spans="1:20" x14ac:dyDescent="0.25">
      <c r="A18" s="4" t="s">
        <v>30</v>
      </c>
      <c r="B18" s="4" t="s">
        <v>31</v>
      </c>
      <c r="C18" s="71">
        <f>'Sluitend budget 13-03-17'!Y97</f>
        <v>4251</v>
      </c>
      <c r="D18" s="144">
        <f>'Sluitend budget 13-03-17'!Z97</f>
        <v>0</v>
      </c>
      <c r="E18" s="71">
        <f>C18+D18</f>
        <v>4251</v>
      </c>
      <c r="F18" s="71">
        <f>'Sluitend budget 13-03-17'!AB97</f>
        <v>6472</v>
      </c>
      <c r="G18" s="71">
        <f>F18-E18</f>
        <v>2221</v>
      </c>
      <c r="I18" s="195"/>
      <c r="J18" s="195"/>
      <c r="K18" s="195"/>
      <c r="L18" s="145"/>
      <c r="M18" s="145"/>
      <c r="N18" s="145"/>
      <c r="O18" s="145"/>
      <c r="P18" s="145"/>
      <c r="Q18" s="145"/>
      <c r="R18" s="145"/>
      <c r="S18" s="145"/>
      <c r="T18" s="145"/>
    </row>
    <row r="19" spans="1:20" x14ac:dyDescent="0.25">
      <c r="A19" s="4" t="s">
        <v>24</v>
      </c>
      <c r="B19" s="4" t="s">
        <v>25</v>
      </c>
      <c r="C19" s="71">
        <f>'Sluitend budget 13-03-17'!Y95</f>
        <v>1139</v>
      </c>
      <c r="D19" s="144">
        <f>'Sluitend budget 13-03-17'!Z95</f>
        <v>0</v>
      </c>
      <c r="E19" s="71">
        <f>C19+D19</f>
        <v>1139</v>
      </c>
      <c r="F19" s="71">
        <f>'Sluitend budget 13-03-17'!AB95</f>
        <v>576</v>
      </c>
      <c r="G19" s="71">
        <f>F19-E19</f>
        <v>-563</v>
      </c>
      <c r="I19" s="195"/>
      <c r="J19" s="195"/>
      <c r="K19" s="195"/>
      <c r="L19" s="145"/>
      <c r="M19" s="145"/>
      <c r="N19" s="145"/>
      <c r="O19" s="145"/>
      <c r="P19" s="145"/>
      <c r="Q19" s="145"/>
      <c r="R19" s="145"/>
      <c r="S19" s="145"/>
      <c r="T19" s="145"/>
    </row>
    <row r="21" spans="1:20" x14ac:dyDescent="0.25">
      <c r="A21" s="1" t="s">
        <v>109</v>
      </c>
    </row>
    <row r="22" spans="1:20" x14ac:dyDescent="0.25">
      <c r="A22" s="240" t="s">
        <v>104</v>
      </c>
      <c r="B22" s="241"/>
      <c r="C22" s="241"/>
      <c r="D22" s="241"/>
      <c r="E22" s="241"/>
      <c r="F22" s="241"/>
      <c r="G22" s="243"/>
      <c r="I22" s="240" t="s">
        <v>128</v>
      </c>
      <c r="J22" s="241"/>
      <c r="K22" s="241"/>
      <c r="L22" s="241"/>
      <c r="M22" s="241"/>
      <c r="N22" s="241"/>
      <c r="O22" s="241"/>
      <c r="P22" s="241"/>
      <c r="Q22" s="241"/>
      <c r="R22" s="241"/>
      <c r="S22" s="241"/>
      <c r="T22" s="241"/>
    </row>
    <row r="23" spans="1:20" x14ac:dyDescent="0.25">
      <c r="A23" s="143" t="s">
        <v>2</v>
      </c>
      <c r="B23" s="143" t="s">
        <v>3</v>
      </c>
      <c r="C23" s="143" t="s">
        <v>39</v>
      </c>
      <c r="D23" s="143" t="s">
        <v>40</v>
      </c>
      <c r="E23" s="143" t="s">
        <v>4</v>
      </c>
      <c r="F23" s="143" t="s">
        <v>32</v>
      </c>
      <c r="G23" s="143" t="s">
        <v>52</v>
      </c>
      <c r="I23" s="143" t="s">
        <v>87</v>
      </c>
      <c r="J23" s="143" t="s">
        <v>88</v>
      </c>
      <c r="K23" s="143" t="s">
        <v>89</v>
      </c>
      <c r="L23" s="143" t="s">
        <v>90</v>
      </c>
      <c r="M23" s="143" t="s">
        <v>91</v>
      </c>
      <c r="N23" s="143" t="s">
        <v>92</v>
      </c>
      <c r="O23" s="143" t="s">
        <v>93</v>
      </c>
      <c r="P23" s="143" t="s">
        <v>94</v>
      </c>
      <c r="Q23" s="143" t="s">
        <v>95</v>
      </c>
      <c r="R23" s="143" t="s">
        <v>96</v>
      </c>
      <c r="S23" s="143" t="s">
        <v>97</v>
      </c>
      <c r="T23" s="143" t="s">
        <v>98</v>
      </c>
    </row>
    <row r="24" spans="1:20" x14ac:dyDescent="0.25">
      <c r="A24" s="71" t="s">
        <v>108</v>
      </c>
      <c r="B24" s="71" t="s">
        <v>107</v>
      </c>
      <c r="C24" s="71">
        <f>'Sluitend budget 13-03-17'!C94</f>
        <v>0</v>
      </c>
      <c r="D24" s="144">
        <f>'Sluitend budget 13-03-17'!D94</f>
        <v>0</v>
      </c>
      <c r="E24" s="71">
        <f>C24+D24</f>
        <v>0</v>
      </c>
      <c r="F24" s="71">
        <f>'Sluitend budget 13-03-17'!F94</f>
        <v>92</v>
      </c>
      <c r="G24" s="71">
        <f>F24-E24</f>
        <v>92</v>
      </c>
      <c r="I24" s="195"/>
      <c r="J24" s="195"/>
      <c r="K24" s="195"/>
      <c r="L24" s="145"/>
      <c r="M24" s="145"/>
      <c r="N24" s="145"/>
      <c r="O24" s="145"/>
      <c r="P24" s="145"/>
      <c r="Q24" s="145"/>
      <c r="R24" s="145"/>
      <c r="S24" s="145"/>
      <c r="T24" s="145"/>
    </row>
    <row r="25" spans="1:20" x14ac:dyDescent="0.25">
      <c r="A25" s="240" t="s">
        <v>105</v>
      </c>
      <c r="B25" s="241"/>
      <c r="C25" s="241"/>
      <c r="D25" s="241"/>
      <c r="E25" s="241"/>
      <c r="F25" s="241"/>
      <c r="G25" s="243"/>
      <c r="I25" s="240" t="s">
        <v>128</v>
      </c>
      <c r="J25" s="241"/>
      <c r="K25" s="241"/>
      <c r="L25" s="241"/>
      <c r="M25" s="241"/>
      <c r="N25" s="241"/>
      <c r="O25" s="241"/>
      <c r="P25" s="241"/>
      <c r="Q25" s="241"/>
      <c r="R25" s="241"/>
      <c r="S25" s="241"/>
      <c r="T25" s="241"/>
    </row>
    <row r="26" spans="1:20" x14ac:dyDescent="0.25">
      <c r="A26" s="143" t="s">
        <v>2</v>
      </c>
      <c r="B26" s="143" t="s">
        <v>3</v>
      </c>
      <c r="C26" s="143" t="s">
        <v>39</v>
      </c>
      <c r="D26" s="143" t="s">
        <v>40</v>
      </c>
      <c r="E26" s="143" t="s">
        <v>4</v>
      </c>
      <c r="F26" s="143" t="s">
        <v>32</v>
      </c>
      <c r="G26" s="143" t="s">
        <v>52</v>
      </c>
      <c r="I26" s="143" t="s">
        <v>87</v>
      </c>
      <c r="J26" s="143" t="s">
        <v>88</v>
      </c>
      <c r="K26" s="143" t="s">
        <v>89</v>
      </c>
      <c r="L26" s="143" t="s">
        <v>90</v>
      </c>
      <c r="M26" s="143" t="s">
        <v>91</v>
      </c>
      <c r="N26" s="143" t="s">
        <v>92</v>
      </c>
      <c r="O26" s="143" t="s">
        <v>93</v>
      </c>
      <c r="P26" s="143" t="s">
        <v>94</v>
      </c>
      <c r="Q26" s="143" t="s">
        <v>95</v>
      </c>
      <c r="R26" s="143" t="s">
        <v>96</v>
      </c>
      <c r="S26" s="143" t="s">
        <v>97</v>
      </c>
      <c r="T26" s="143" t="s">
        <v>98</v>
      </c>
    </row>
    <row r="27" spans="1:20" x14ac:dyDescent="0.25">
      <c r="A27" s="71" t="s">
        <v>108</v>
      </c>
      <c r="B27" s="71" t="s">
        <v>107</v>
      </c>
      <c r="C27" s="71">
        <f>'Sluitend budget 13-03-17'!Y94</f>
        <v>1555</v>
      </c>
      <c r="D27" s="144">
        <f>'Sluitend budget 13-03-17'!Z94</f>
        <v>0</v>
      </c>
      <c r="E27" s="71">
        <f>C27+D27</f>
        <v>1555</v>
      </c>
      <c r="F27" s="71">
        <f>'Sluitend budget 13-03-17'!AB94</f>
        <v>3371</v>
      </c>
      <c r="G27" s="71">
        <f>F27-E27</f>
        <v>1816</v>
      </c>
      <c r="I27" s="195"/>
      <c r="J27" s="195"/>
      <c r="K27" s="195"/>
      <c r="L27" s="145"/>
      <c r="M27" s="145"/>
      <c r="N27" s="145"/>
      <c r="O27" s="145"/>
      <c r="P27" s="145"/>
      <c r="Q27" s="145"/>
      <c r="R27" s="145"/>
      <c r="S27" s="145"/>
      <c r="T27" s="145"/>
    </row>
    <row r="28" spans="1:20" x14ac:dyDescent="0.25">
      <c r="A28" s="142"/>
      <c r="B28" s="142"/>
      <c r="C28" s="142"/>
      <c r="D28" s="142"/>
      <c r="E28" s="142"/>
      <c r="F28" s="142"/>
      <c r="G28" s="142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</row>
    <row r="29" spans="1:20" x14ac:dyDescent="0.25">
      <c r="A29" s="65" t="s">
        <v>129</v>
      </c>
      <c r="B29" s="142"/>
      <c r="C29" s="142"/>
      <c r="D29" s="142"/>
      <c r="E29" s="142"/>
      <c r="F29" s="142"/>
      <c r="G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</row>
    <row r="30" spans="1:20" x14ac:dyDescent="0.25">
      <c r="A30" s="239" t="s">
        <v>104</v>
      </c>
      <c r="B30" s="239"/>
      <c r="C30" s="239"/>
      <c r="D30" s="239"/>
      <c r="E30" s="239"/>
      <c r="F30" s="239"/>
      <c r="G30" s="239"/>
      <c r="I30" s="240" t="s">
        <v>128</v>
      </c>
      <c r="J30" s="241"/>
      <c r="K30" s="241"/>
      <c r="L30" s="241"/>
      <c r="M30" s="241"/>
      <c r="N30" s="241"/>
      <c r="O30" s="241"/>
      <c r="P30" s="241"/>
      <c r="Q30" s="241"/>
      <c r="R30" s="241"/>
      <c r="S30" s="241"/>
      <c r="T30" s="241"/>
    </row>
    <row r="31" spans="1:20" x14ac:dyDescent="0.25">
      <c r="A31" s="143" t="s">
        <v>2</v>
      </c>
      <c r="B31" s="143" t="s">
        <v>3</v>
      </c>
      <c r="C31" s="143" t="s">
        <v>39</v>
      </c>
      <c r="D31" s="143" t="s">
        <v>40</v>
      </c>
      <c r="E31" s="143" t="s">
        <v>4</v>
      </c>
      <c r="F31" s="143" t="s">
        <v>32</v>
      </c>
      <c r="G31" s="143" t="s">
        <v>52</v>
      </c>
      <c r="I31" s="143" t="s">
        <v>87</v>
      </c>
      <c r="J31" s="143" t="s">
        <v>88</v>
      </c>
      <c r="K31" s="143" t="s">
        <v>89</v>
      </c>
      <c r="L31" s="143" t="s">
        <v>90</v>
      </c>
      <c r="M31" s="143" t="s">
        <v>91</v>
      </c>
      <c r="N31" s="143" t="s">
        <v>92</v>
      </c>
      <c r="O31" s="143" t="s">
        <v>93</v>
      </c>
      <c r="P31" s="143" t="s">
        <v>94</v>
      </c>
      <c r="Q31" s="143" t="s">
        <v>95</v>
      </c>
      <c r="R31" s="143" t="s">
        <v>96</v>
      </c>
      <c r="S31" s="143" t="s">
        <v>97</v>
      </c>
      <c r="T31" s="143" t="s">
        <v>98</v>
      </c>
    </row>
    <row r="32" spans="1:20" x14ac:dyDescent="0.25">
      <c r="A32" s="4" t="s">
        <v>120</v>
      </c>
      <c r="B32" s="4" t="s">
        <v>119</v>
      </c>
      <c r="C32" s="187">
        <f>'Sluitend budget 13-03-17'!C98</f>
        <v>0</v>
      </c>
      <c r="D32" s="188">
        <f>'Sluitend budget 13-03-17'!D98</f>
        <v>0</v>
      </c>
      <c r="E32" s="187">
        <f>C32+D32</f>
        <v>0</v>
      </c>
      <c r="F32" s="71">
        <f>'Sluitend budget 13-03-17'!F98</f>
        <v>0</v>
      </c>
      <c r="G32" s="187">
        <f>F32-E32</f>
        <v>0</v>
      </c>
      <c r="I32" s="195"/>
      <c r="J32" s="195"/>
      <c r="K32" s="195"/>
      <c r="L32" s="145"/>
      <c r="M32" s="145"/>
      <c r="N32" s="145"/>
      <c r="O32" s="145"/>
      <c r="P32" s="145"/>
      <c r="Q32" s="145"/>
      <c r="R32" s="145"/>
      <c r="S32" s="145"/>
      <c r="T32" s="145"/>
    </row>
    <row r="33" spans="1:20" x14ac:dyDescent="0.25">
      <c r="A33" s="239" t="s">
        <v>105</v>
      </c>
      <c r="B33" s="239"/>
      <c r="C33" s="239"/>
      <c r="D33" s="239"/>
      <c r="E33" s="239"/>
      <c r="F33" s="239"/>
      <c r="G33" s="239"/>
      <c r="I33" s="240" t="s">
        <v>128</v>
      </c>
      <c r="J33" s="241"/>
      <c r="K33" s="241"/>
      <c r="L33" s="241"/>
      <c r="M33" s="241"/>
      <c r="N33" s="241"/>
      <c r="O33" s="241"/>
      <c r="P33" s="241"/>
      <c r="Q33" s="241"/>
      <c r="R33" s="241"/>
      <c r="S33" s="241"/>
      <c r="T33" s="241"/>
    </row>
    <row r="34" spans="1:20" x14ac:dyDescent="0.25">
      <c r="A34" s="143" t="s">
        <v>2</v>
      </c>
      <c r="B34" s="143" t="s">
        <v>3</v>
      </c>
      <c r="C34" s="143" t="s">
        <v>39</v>
      </c>
      <c r="D34" s="143" t="s">
        <v>40</v>
      </c>
      <c r="E34" s="143" t="s">
        <v>4</v>
      </c>
      <c r="F34" s="143" t="s">
        <v>32</v>
      </c>
      <c r="G34" s="143" t="s">
        <v>52</v>
      </c>
      <c r="I34" s="143" t="s">
        <v>87</v>
      </c>
      <c r="J34" s="143" t="s">
        <v>88</v>
      </c>
      <c r="K34" s="143" t="s">
        <v>89</v>
      </c>
      <c r="L34" s="143" t="s">
        <v>90</v>
      </c>
      <c r="M34" s="143" t="s">
        <v>91</v>
      </c>
      <c r="N34" s="143" t="s">
        <v>92</v>
      </c>
      <c r="O34" s="143" t="s">
        <v>93</v>
      </c>
      <c r="P34" s="143" t="s">
        <v>94</v>
      </c>
      <c r="Q34" s="143" t="s">
        <v>95</v>
      </c>
      <c r="R34" s="143" t="s">
        <v>96</v>
      </c>
      <c r="S34" s="143" t="s">
        <v>97</v>
      </c>
      <c r="T34" s="143" t="s">
        <v>98</v>
      </c>
    </row>
    <row r="35" spans="1:20" x14ac:dyDescent="0.25">
      <c r="A35" s="4" t="s">
        <v>120</v>
      </c>
      <c r="B35" s="4" t="s">
        <v>119</v>
      </c>
      <c r="C35" s="187">
        <f>'Sluitend budget 13-03-17'!Y98</f>
        <v>421</v>
      </c>
      <c r="D35" s="188">
        <f>'Sluitend budget 13-03-17'!Z98</f>
        <v>0</v>
      </c>
      <c r="E35" s="187">
        <f>C35+D35</f>
        <v>421</v>
      </c>
      <c r="F35" s="71">
        <f>'Sluitend budget 13-03-17'!AB98</f>
        <v>800</v>
      </c>
      <c r="G35" s="187">
        <f>F35-E35</f>
        <v>379</v>
      </c>
      <c r="I35" s="195"/>
      <c r="J35" s="195"/>
      <c r="K35" s="195"/>
      <c r="L35" s="145"/>
      <c r="M35" s="145"/>
      <c r="N35" s="145"/>
      <c r="O35" s="145"/>
      <c r="P35" s="145"/>
      <c r="Q35" s="145"/>
      <c r="R35" s="145"/>
      <c r="S35" s="145"/>
      <c r="T35" s="145"/>
    </row>
    <row r="36" spans="1:20" x14ac:dyDescent="0.25">
      <c r="A36" s="142"/>
      <c r="B36" s="142"/>
      <c r="C36" s="142"/>
      <c r="D36" s="142"/>
      <c r="E36" s="142"/>
      <c r="F36" s="142"/>
      <c r="G36" s="142"/>
      <c r="I36" s="142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</row>
    <row r="37" spans="1:20" x14ac:dyDescent="0.25">
      <c r="A37" s="65" t="s">
        <v>141</v>
      </c>
      <c r="B37" s="142"/>
      <c r="C37" s="142"/>
      <c r="D37" s="142"/>
      <c r="E37" s="142"/>
      <c r="F37" s="142"/>
      <c r="G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</row>
    <row r="38" spans="1:20" x14ac:dyDescent="0.25">
      <c r="A38" s="239" t="s">
        <v>104</v>
      </c>
      <c r="B38" s="239"/>
      <c r="C38" s="239"/>
      <c r="D38" s="239"/>
      <c r="E38" s="239"/>
      <c r="F38" s="239"/>
      <c r="G38" s="239"/>
      <c r="I38" s="240" t="s">
        <v>128</v>
      </c>
      <c r="J38" s="241"/>
      <c r="K38" s="241"/>
      <c r="L38" s="241"/>
      <c r="M38" s="241"/>
      <c r="N38" s="241"/>
      <c r="O38" s="241"/>
      <c r="P38" s="241"/>
      <c r="Q38" s="241"/>
      <c r="R38" s="241"/>
      <c r="S38" s="241"/>
      <c r="T38" s="241"/>
    </row>
    <row r="39" spans="1:20" x14ac:dyDescent="0.25">
      <c r="A39" s="143" t="s">
        <v>2</v>
      </c>
      <c r="B39" s="143" t="s">
        <v>3</v>
      </c>
      <c r="C39" s="143" t="s">
        <v>39</v>
      </c>
      <c r="D39" s="143" t="s">
        <v>40</v>
      </c>
      <c r="E39" s="143" t="s">
        <v>4</v>
      </c>
      <c r="F39" s="143" t="s">
        <v>32</v>
      </c>
      <c r="G39" s="143" t="s">
        <v>52</v>
      </c>
      <c r="I39" s="143" t="s">
        <v>87</v>
      </c>
      <c r="J39" s="143" t="s">
        <v>88</v>
      </c>
      <c r="K39" s="143" t="s">
        <v>89</v>
      </c>
      <c r="L39" s="143" t="s">
        <v>90</v>
      </c>
      <c r="M39" s="143" t="s">
        <v>91</v>
      </c>
      <c r="N39" s="143" t="s">
        <v>92</v>
      </c>
      <c r="O39" s="143" t="s">
        <v>93</v>
      </c>
      <c r="P39" s="143" t="s">
        <v>94</v>
      </c>
      <c r="Q39" s="143" t="s">
        <v>95</v>
      </c>
      <c r="R39" s="143" t="s">
        <v>96</v>
      </c>
      <c r="S39" s="143" t="s">
        <v>97</v>
      </c>
      <c r="T39" s="143" t="s">
        <v>98</v>
      </c>
    </row>
    <row r="40" spans="1:20" x14ac:dyDescent="0.25">
      <c r="A40" s="4"/>
      <c r="B40" s="4"/>
      <c r="C40" s="187">
        <f>'Sluitend budget 13-03-17'!C93</f>
        <v>0</v>
      </c>
      <c r="D40" s="188">
        <f>'Sluitend budget 13-03-17'!D93</f>
        <v>0</v>
      </c>
      <c r="E40" s="187">
        <f>C40+D40</f>
        <v>0</v>
      </c>
      <c r="F40" s="71">
        <f>'Sluitend budget 13-03-17'!F93</f>
        <v>320</v>
      </c>
      <c r="G40" s="187">
        <f>F40-E40</f>
        <v>320</v>
      </c>
      <c r="I40" s="195"/>
      <c r="J40" s="195"/>
      <c r="K40" s="195"/>
      <c r="L40" s="145"/>
      <c r="M40" s="145"/>
      <c r="N40" s="145"/>
      <c r="O40" s="145"/>
      <c r="P40" s="145"/>
      <c r="Q40" s="145"/>
      <c r="R40" s="145"/>
      <c r="S40" s="145"/>
      <c r="T40" s="145"/>
    </row>
    <row r="41" spans="1:20" x14ac:dyDescent="0.25">
      <c r="A41" s="239" t="s">
        <v>105</v>
      </c>
      <c r="B41" s="239"/>
      <c r="C41" s="239"/>
      <c r="D41" s="239"/>
      <c r="E41" s="239"/>
      <c r="F41" s="239"/>
      <c r="G41" s="239"/>
      <c r="I41" s="240" t="s">
        <v>128</v>
      </c>
      <c r="J41" s="241"/>
      <c r="K41" s="241"/>
      <c r="L41" s="241"/>
      <c r="M41" s="241"/>
      <c r="N41" s="241"/>
      <c r="O41" s="241"/>
      <c r="P41" s="241"/>
      <c r="Q41" s="241"/>
      <c r="R41" s="241"/>
      <c r="S41" s="241"/>
      <c r="T41" s="241"/>
    </row>
    <row r="42" spans="1:20" x14ac:dyDescent="0.25">
      <c r="A42" s="143" t="s">
        <v>2</v>
      </c>
      <c r="B42" s="143" t="s">
        <v>3</v>
      </c>
      <c r="C42" s="143" t="s">
        <v>39</v>
      </c>
      <c r="D42" s="143" t="s">
        <v>40</v>
      </c>
      <c r="E42" s="143" t="s">
        <v>4</v>
      </c>
      <c r="F42" s="143" t="s">
        <v>32</v>
      </c>
      <c r="G42" s="143" t="s">
        <v>52</v>
      </c>
      <c r="I42" s="143" t="s">
        <v>87</v>
      </c>
      <c r="J42" s="143" t="s">
        <v>88</v>
      </c>
      <c r="K42" s="143" t="s">
        <v>89</v>
      </c>
      <c r="L42" s="143" t="s">
        <v>90</v>
      </c>
      <c r="M42" s="143" t="s">
        <v>91</v>
      </c>
      <c r="N42" s="143" t="s">
        <v>92</v>
      </c>
      <c r="O42" s="143" t="s">
        <v>93</v>
      </c>
      <c r="P42" s="143" t="s">
        <v>94</v>
      </c>
      <c r="Q42" s="143" t="s">
        <v>95</v>
      </c>
      <c r="R42" s="143" t="s">
        <v>96</v>
      </c>
      <c r="S42" s="143" t="s">
        <v>97</v>
      </c>
      <c r="T42" s="143" t="s">
        <v>98</v>
      </c>
    </row>
    <row r="43" spans="1:20" x14ac:dyDescent="0.25">
      <c r="A43" s="4"/>
      <c r="B43" s="4"/>
      <c r="C43" s="187">
        <f>'Sluitend budget 13-03-17'!Y93</f>
        <v>0</v>
      </c>
      <c r="D43" s="188">
        <f>'Sluitend budget 13-03-17'!Z93</f>
        <v>120</v>
      </c>
      <c r="E43" s="187">
        <f>C43+D43</f>
        <v>120</v>
      </c>
      <c r="F43" s="71">
        <f>'Sluitend budget 13-03-17'!AB98</f>
        <v>800</v>
      </c>
      <c r="G43" s="187">
        <f>F43-E43</f>
        <v>680</v>
      </c>
      <c r="I43" s="195"/>
      <c r="J43" s="195"/>
      <c r="K43" s="195"/>
      <c r="L43" s="145"/>
      <c r="M43" s="145"/>
      <c r="N43" s="145"/>
      <c r="O43" s="145"/>
      <c r="P43" s="145"/>
      <c r="Q43" s="145"/>
      <c r="R43" s="145"/>
      <c r="S43" s="145"/>
      <c r="T43" s="145"/>
    </row>
    <row r="57" spans="3:5" x14ac:dyDescent="0.25">
      <c r="C57" s="242" t="s">
        <v>106</v>
      </c>
      <c r="D57" s="242"/>
      <c r="E57" s="242"/>
    </row>
    <row r="58" spans="3:5" x14ac:dyDescent="0.25">
      <c r="C58" s="242"/>
      <c r="D58" s="242"/>
      <c r="E58" s="242"/>
    </row>
    <row r="59" spans="3:5" x14ac:dyDescent="0.25">
      <c r="C59" s="242"/>
      <c r="D59" s="242"/>
      <c r="E59" s="242"/>
    </row>
    <row r="60" spans="3:5" x14ac:dyDescent="0.25">
      <c r="C60" s="242"/>
      <c r="D60" s="242"/>
      <c r="E60" s="242"/>
    </row>
    <row r="61" spans="3:5" x14ac:dyDescent="0.25">
      <c r="C61" s="242"/>
      <c r="D61" s="242"/>
      <c r="E61" s="242"/>
    </row>
    <row r="62" spans="3:5" x14ac:dyDescent="0.25">
      <c r="C62" s="242"/>
      <c r="D62" s="242"/>
      <c r="E62" s="242"/>
    </row>
  </sheetData>
  <mergeCells count="21">
    <mergeCell ref="C57:E62"/>
    <mergeCell ref="A2:G2"/>
    <mergeCell ref="I2:T2"/>
    <mergeCell ref="A33:G33"/>
    <mergeCell ref="I33:T33"/>
    <mergeCell ref="A5:G5"/>
    <mergeCell ref="I5:T5"/>
    <mergeCell ref="A10:G10"/>
    <mergeCell ref="I10:T10"/>
    <mergeCell ref="A15:G15"/>
    <mergeCell ref="I15:T15"/>
    <mergeCell ref="A30:G30"/>
    <mergeCell ref="I30:T30"/>
    <mergeCell ref="A22:G22"/>
    <mergeCell ref="I22:T22"/>
    <mergeCell ref="A25:G25"/>
    <mergeCell ref="A38:G38"/>
    <mergeCell ref="I38:T38"/>
    <mergeCell ref="A41:G41"/>
    <mergeCell ref="I41:T41"/>
    <mergeCell ref="I25:T2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122"/>
  <sheetViews>
    <sheetView zoomScale="85" zoomScaleNormal="85" workbookViewId="0">
      <selection activeCell="AJ31" sqref="AJ31"/>
    </sheetView>
  </sheetViews>
  <sheetFormatPr defaultColWidth="9.140625" defaultRowHeight="15" outlineLevelRow="1" x14ac:dyDescent="0.25"/>
  <cols>
    <col min="1" max="1" width="13.85546875" style="7" customWidth="1"/>
    <col min="2" max="2" width="77" style="7" bestFit="1" customWidth="1"/>
    <col min="3" max="3" width="10.28515625" style="7" bestFit="1" customWidth="1"/>
    <col min="4" max="5" width="8.5703125" style="7" customWidth="1"/>
    <col min="6" max="6" width="10" style="7" bestFit="1" customWidth="1"/>
    <col min="7" max="7" width="10.140625" style="7" customWidth="1"/>
    <col min="8" max="8" width="2.85546875" style="7" customWidth="1"/>
    <col min="9" max="23" width="8.5703125" style="7" hidden="1" customWidth="1"/>
    <col min="24" max="24" width="9.28515625" style="7" hidden="1" customWidth="1"/>
    <col min="25" max="25" width="10.28515625" style="7" bestFit="1" customWidth="1"/>
    <col min="26" max="27" width="8.5703125" style="7" customWidth="1"/>
    <col min="28" max="28" width="10" style="7" bestFit="1" customWidth="1"/>
    <col min="29" max="29" width="8.5703125" style="7" customWidth="1"/>
    <col min="30" max="30" width="10.28515625" style="7" bestFit="1" customWidth="1"/>
    <col min="31" max="31" width="8.5703125" style="7" customWidth="1"/>
    <col min="32" max="32" width="9.140625" style="7"/>
    <col min="33" max="33" width="10" style="7" bestFit="1" customWidth="1"/>
    <col min="34" max="16384" width="9.140625" style="7"/>
  </cols>
  <sheetData>
    <row r="1" spans="1:34" ht="30.75" customHeight="1" outlineLevel="1" thickBot="1" x14ac:dyDescent="0.3">
      <c r="A1" s="207">
        <v>2015</v>
      </c>
      <c r="B1" s="208"/>
    </row>
    <row r="2" spans="1:34" s="1" customFormat="1" ht="15.75" customHeight="1" outlineLevel="1" thickBot="1" x14ac:dyDescent="0.3">
      <c r="A2" s="209" t="s">
        <v>0</v>
      </c>
      <c r="B2" s="219" t="s">
        <v>1</v>
      </c>
      <c r="C2" s="228">
        <v>2015</v>
      </c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05"/>
      <c r="Z2" s="205"/>
      <c r="AA2" s="205"/>
      <c r="AB2" s="205"/>
      <c r="AC2" s="205"/>
      <c r="AD2" s="211"/>
      <c r="AE2" s="211"/>
      <c r="AF2" s="211"/>
      <c r="AG2" s="211"/>
      <c r="AH2" s="212"/>
    </row>
    <row r="3" spans="1:34" s="1" customFormat="1" ht="15.75" outlineLevel="1" thickBot="1" x14ac:dyDescent="0.3">
      <c r="A3" s="210"/>
      <c r="B3" s="220"/>
      <c r="C3" s="218" t="s">
        <v>84</v>
      </c>
      <c r="D3" s="216"/>
      <c r="E3" s="216"/>
      <c r="F3" s="216"/>
      <c r="G3" s="217"/>
      <c r="H3" s="150"/>
      <c r="I3" s="216" t="s">
        <v>41</v>
      </c>
      <c r="J3" s="217"/>
      <c r="K3" s="218" t="s">
        <v>42</v>
      </c>
      <c r="L3" s="217"/>
      <c r="M3" s="218" t="s">
        <v>43</v>
      </c>
      <c r="N3" s="217"/>
      <c r="O3" s="218" t="s">
        <v>44</v>
      </c>
      <c r="P3" s="217"/>
      <c r="Q3" s="218" t="s">
        <v>45</v>
      </c>
      <c r="R3" s="216"/>
      <c r="S3" s="218" t="s">
        <v>50</v>
      </c>
      <c r="T3" s="217"/>
      <c r="U3" s="216" t="s">
        <v>46</v>
      </c>
      <c r="V3" s="217"/>
      <c r="W3" s="218" t="s">
        <v>47</v>
      </c>
      <c r="X3" s="216"/>
      <c r="Y3" s="213" t="s">
        <v>85</v>
      </c>
      <c r="Z3" s="214"/>
      <c r="AA3" s="214"/>
      <c r="AB3" s="214"/>
      <c r="AC3" s="215"/>
      <c r="AD3" s="216" t="s">
        <v>86</v>
      </c>
      <c r="AE3" s="216"/>
      <c r="AF3" s="216"/>
      <c r="AG3" s="216"/>
      <c r="AH3" s="217"/>
    </row>
    <row r="4" spans="1:34" s="3" customFormat="1" outlineLevel="1" x14ac:dyDescent="0.25">
      <c r="A4" s="133" t="s">
        <v>2</v>
      </c>
      <c r="B4" s="54" t="s">
        <v>3</v>
      </c>
      <c r="C4" s="2" t="s">
        <v>39</v>
      </c>
      <c r="D4" s="10" t="s">
        <v>40</v>
      </c>
      <c r="E4" s="9" t="s">
        <v>4</v>
      </c>
      <c r="F4" s="152" t="s">
        <v>32</v>
      </c>
      <c r="G4" s="10" t="s">
        <v>52</v>
      </c>
      <c r="H4" s="150"/>
      <c r="I4" s="154" t="s">
        <v>39</v>
      </c>
      <c r="J4" s="10" t="s">
        <v>40</v>
      </c>
      <c r="K4" s="2" t="s">
        <v>39</v>
      </c>
      <c r="L4" s="10" t="s">
        <v>40</v>
      </c>
      <c r="M4" s="2" t="s">
        <v>39</v>
      </c>
      <c r="N4" s="10" t="s">
        <v>40</v>
      </c>
      <c r="O4" s="2" t="s">
        <v>39</v>
      </c>
      <c r="P4" s="10" t="s">
        <v>40</v>
      </c>
      <c r="Q4" s="2" t="s">
        <v>39</v>
      </c>
      <c r="R4" s="152" t="s">
        <v>40</v>
      </c>
      <c r="S4" s="2" t="s">
        <v>39</v>
      </c>
      <c r="T4" s="152" t="s">
        <v>40</v>
      </c>
      <c r="U4" s="2" t="s">
        <v>39</v>
      </c>
      <c r="V4" s="10" t="s">
        <v>40</v>
      </c>
      <c r="W4" s="2" t="s">
        <v>39</v>
      </c>
      <c r="X4" s="152" t="s">
        <v>40</v>
      </c>
      <c r="Y4" s="2" t="s">
        <v>39</v>
      </c>
      <c r="Z4" s="9" t="s">
        <v>40</v>
      </c>
      <c r="AA4" s="9" t="s">
        <v>4</v>
      </c>
      <c r="AB4" s="9" t="s">
        <v>32</v>
      </c>
      <c r="AC4" s="10" t="s">
        <v>52</v>
      </c>
      <c r="AD4" s="153" t="s">
        <v>39</v>
      </c>
      <c r="AE4" s="9" t="s">
        <v>40</v>
      </c>
      <c r="AF4" s="9" t="s">
        <v>4</v>
      </c>
      <c r="AG4" s="152" t="s">
        <v>32</v>
      </c>
      <c r="AH4" s="10" t="s">
        <v>52</v>
      </c>
    </row>
    <row r="5" spans="1:34" s="3" customFormat="1" outlineLevel="1" x14ac:dyDescent="0.25">
      <c r="A5" s="202" t="s">
        <v>37</v>
      </c>
      <c r="B5" s="221"/>
      <c r="C5" s="2"/>
      <c r="D5" s="152"/>
      <c r="E5" s="9"/>
      <c r="F5" s="9"/>
      <c r="G5" s="10"/>
      <c r="H5" s="150"/>
      <c r="I5" s="154"/>
      <c r="J5" s="10"/>
      <c r="K5" s="2"/>
      <c r="L5" s="10"/>
      <c r="M5" s="2"/>
      <c r="N5" s="10"/>
      <c r="O5" s="2"/>
      <c r="P5" s="10"/>
      <c r="Q5" s="2"/>
      <c r="R5" s="152"/>
      <c r="S5" s="2"/>
      <c r="T5" s="10"/>
      <c r="U5" s="154"/>
      <c r="V5" s="10"/>
      <c r="W5" s="2"/>
      <c r="X5" s="152"/>
      <c r="Y5" s="2"/>
      <c r="Z5" s="9"/>
      <c r="AA5" s="9"/>
      <c r="AB5" s="9"/>
      <c r="AC5" s="10"/>
      <c r="AD5" s="153"/>
      <c r="AE5" s="9"/>
      <c r="AF5" s="9"/>
      <c r="AG5" s="152"/>
      <c r="AH5" s="10"/>
    </row>
    <row r="6" spans="1:34" outlineLevel="1" x14ac:dyDescent="0.25">
      <c r="A6" s="5" t="s">
        <v>11</v>
      </c>
      <c r="B6" s="4" t="s">
        <v>12</v>
      </c>
      <c r="C6" s="20">
        <v>0</v>
      </c>
      <c r="D6" s="115">
        <v>0</v>
      </c>
      <c r="E6" s="108">
        <f>C6+D6</f>
        <v>0</v>
      </c>
      <c r="F6" s="108">
        <v>0</v>
      </c>
      <c r="G6" s="108">
        <f>F6-E6</f>
        <v>0</v>
      </c>
      <c r="H6" s="150"/>
      <c r="I6" s="70"/>
      <c r="J6" s="21"/>
      <c r="K6" s="20"/>
      <c r="L6" s="21"/>
      <c r="M6" s="20"/>
      <c r="N6" s="21"/>
      <c r="O6" s="20"/>
      <c r="P6" s="21"/>
      <c r="Q6" s="20"/>
      <c r="R6" s="115"/>
      <c r="S6" s="20"/>
      <c r="T6" s="21"/>
      <c r="U6" s="70"/>
      <c r="V6" s="21"/>
      <c r="W6" s="20"/>
      <c r="X6" s="115"/>
      <c r="Y6" s="20">
        <f>I6+K6+M6+O6+Q6+S6+U6+W6</f>
        <v>0</v>
      </c>
      <c r="Z6" s="108">
        <f>J6+L6+N6+P6+R6+T6+V6+X6</f>
        <v>0</v>
      </c>
      <c r="AA6" s="108">
        <f>Y6+Z6</f>
        <v>0</v>
      </c>
      <c r="AB6" s="108">
        <f>AG6-F6</f>
        <v>81</v>
      </c>
      <c r="AC6" s="108">
        <f>AB6-AA6</f>
        <v>81</v>
      </c>
      <c r="AD6" s="96">
        <f t="shared" ref="AD6:AE12" si="0">C6+I6+K6+M6+O6+Q6+S6+U6+W6</f>
        <v>0</v>
      </c>
      <c r="AE6" s="4">
        <f t="shared" si="0"/>
        <v>0</v>
      </c>
      <c r="AF6" s="4">
        <f>AD6+AE6</f>
        <v>0</v>
      </c>
      <c r="AG6" s="16">
        <v>81</v>
      </c>
      <c r="AH6" s="37">
        <f>AG6-AF6</f>
        <v>81</v>
      </c>
    </row>
    <row r="7" spans="1:34" outlineLevel="1" x14ac:dyDescent="0.25">
      <c r="A7" s="5" t="s">
        <v>13</v>
      </c>
      <c r="B7" s="4" t="s">
        <v>14</v>
      </c>
      <c r="C7" s="5">
        <v>0</v>
      </c>
      <c r="D7" s="16">
        <v>0</v>
      </c>
      <c r="E7" s="4">
        <f t="shared" ref="E7:E28" si="1">C7+D7</f>
        <v>0</v>
      </c>
      <c r="F7" s="4">
        <v>0</v>
      </c>
      <c r="G7" s="37">
        <f t="shared" ref="G7:G28" si="2">F7-E7</f>
        <v>0</v>
      </c>
      <c r="H7" s="150"/>
      <c r="I7" s="99"/>
      <c r="J7" s="6"/>
      <c r="K7" s="5">
        <v>223</v>
      </c>
      <c r="L7" s="6"/>
      <c r="M7" s="13"/>
      <c r="N7" s="14"/>
      <c r="O7" s="13"/>
      <c r="P7" s="14"/>
      <c r="Q7" s="13"/>
      <c r="R7" s="17"/>
      <c r="S7" s="13"/>
      <c r="T7" s="14"/>
      <c r="U7" s="19"/>
      <c r="V7" s="14"/>
      <c r="W7" s="13"/>
      <c r="X7" s="17"/>
      <c r="Y7" s="20">
        <f t="shared" ref="Y7:Z28" si="3">I7+K7+M7+O7+Q7+S7+U7+W7</f>
        <v>223</v>
      </c>
      <c r="Z7" s="108">
        <f t="shared" si="3"/>
        <v>0</v>
      </c>
      <c r="AA7" s="108">
        <f t="shared" ref="AA7:AA28" si="4">Y7+Z7</f>
        <v>223</v>
      </c>
      <c r="AB7" s="108">
        <f t="shared" ref="AB7:AB28" si="5">AG7-F7</f>
        <v>486</v>
      </c>
      <c r="AC7" s="37">
        <f t="shared" ref="AC7:AC28" si="6">AB7-AA7</f>
        <v>263</v>
      </c>
      <c r="AD7" s="96">
        <f t="shared" si="0"/>
        <v>223</v>
      </c>
      <c r="AE7" s="4">
        <f t="shared" si="0"/>
        <v>0</v>
      </c>
      <c r="AF7" s="4">
        <f t="shared" ref="AF7:AF28" si="7">AD7+AE7</f>
        <v>223</v>
      </c>
      <c r="AG7" s="16">
        <v>486</v>
      </c>
      <c r="AH7" s="37">
        <f t="shared" ref="AH7:AH28" si="8">AG7-AF7</f>
        <v>263</v>
      </c>
    </row>
    <row r="8" spans="1:34" outlineLevel="1" x14ac:dyDescent="0.25">
      <c r="A8" s="13" t="s">
        <v>15</v>
      </c>
      <c r="B8" s="57" t="s">
        <v>53</v>
      </c>
      <c r="C8" s="13">
        <v>0</v>
      </c>
      <c r="D8" s="17">
        <v>0</v>
      </c>
      <c r="E8" s="57">
        <f t="shared" si="1"/>
        <v>0</v>
      </c>
      <c r="F8" s="57">
        <v>0</v>
      </c>
      <c r="G8" s="57">
        <f t="shared" si="2"/>
        <v>0</v>
      </c>
      <c r="H8" s="150"/>
      <c r="I8" s="19"/>
      <c r="J8" s="14">
        <v>0</v>
      </c>
      <c r="K8" s="13">
        <v>26</v>
      </c>
      <c r="L8" s="14">
        <v>0</v>
      </c>
      <c r="M8" s="13"/>
      <c r="N8" s="14"/>
      <c r="O8" s="13"/>
      <c r="P8" s="14">
        <v>0</v>
      </c>
      <c r="Q8" s="13"/>
      <c r="R8" s="17">
        <v>0</v>
      </c>
      <c r="S8" s="13"/>
      <c r="T8" s="14"/>
      <c r="U8" s="19"/>
      <c r="V8" s="14"/>
      <c r="W8" s="13"/>
      <c r="X8" s="17"/>
      <c r="Y8" s="13">
        <f t="shared" si="3"/>
        <v>26</v>
      </c>
      <c r="Z8" s="57">
        <f t="shared" si="3"/>
        <v>0</v>
      </c>
      <c r="AA8" s="57">
        <f t="shared" si="4"/>
        <v>26</v>
      </c>
      <c r="AB8" s="57">
        <f t="shared" si="5"/>
        <v>26</v>
      </c>
      <c r="AC8" s="57">
        <f t="shared" si="6"/>
        <v>0</v>
      </c>
      <c r="AD8" s="19">
        <f t="shared" si="0"/>
        <v>26</v>
      </c>
      <c r="AE8" s="57">
        <f t="shared" si="0"/>
        <v>0</v>
      </c>
      <c r="AF8" s="57">
        <f t="shared" si="7"/>
        <v>26</v>
      </c>
      <c r="AG8" s="17">
        <v>26</v>
      </c>
      <c r="AH8" s="35">
        <f t="shared" si="8"/>
        <v>0</v>
      </c>
    </row>
    <row r="9" spans="1:34" outlineLevel="1" x14ac:dyDescent="0.25">
      <c r="A9" s="5" t="s">
        <v>18</v>
      </c>
      <c r="B9" s="4" t="s">
        <v>19</v>
      </c>
      <c r="C9" s="5">
        <v>0</v>
      </c>
      <c r="D9" s="16">
        <v>0</v>
      </c>
      <c r="E9" s="4">
        <f t="shared" si="1"/>
        <v>0</v>
      </c>
      <c r="F9" s="4">
        <v>0</v>
      </c>
      <c r="G9" s="37">
        <f t="shared" si="2"/>
        <v>0</v>
      </c>
      <c r="H9" s="150"/>
      <c r="I9" s="99"/>
      <c r="J9" s="6"/>
      <c r="K9" s="5">
        <v>219</v>
      </c>
      <c r="L9" s="6"/>
      <c r="M9" s="13"/>
      <c r="N9" s="14"/>
      <c r="O9" s="13"/>
      <c r="P9" s="14"/>
      <c r="Q9" s="5"/>
      <c r="R9" s="16"/>
      <c r="S9" s="13"/>
      <c r="T9" s="14"/>
      <c r="U9" s="19"/>
      <c r="V9" s="14"/>
      <c r="W9" s="13"/>
      <c r="X9" s="17"/>
      <c r="Y9" s="20">
        <f t="shared" si="3"/>
        <v>219</v>
      </c>
      <c r="Z9" s="108">
        <f t="shared" si="3"/>
        <v>0</v>
      </c>
      <c r="AA9" s="108">
        <f t="shared" si="4"/>
        <v>219</v>
      </c>
      <c r="AB9" s="108">
        <f t="shared" si="5"/>
        <v>405</v>
      </c>
      <c r="AC9" s="37">
        <f t="shared" si="6"/>
        <v>186</v>
      </c>
      <c r="AD9" s="96">
        <f t="shared" si="0"/>
        <v>219</v>
      </c>
      <c r="AE9" s="4">
        <f t="shared" si="0"/>
        <v>0</v>
      </c>
      <c r="AF9" s="4">
        <f t="shared" si="7"/>
        <v>219</v>
      </c>
      <c r="AG9" s="16">
        <v>405</v>
      </c>
      <c r="AH9" s="37">
        <f t="shared" si="8"/>
        <v>186</v>
      </c>
    </row>
    <row r="10" spans="1:34" outlineLevel="1" x14ac:dyDescent="0.25">
      <c r="A10" s="5" t="s">
        <v>26</v>
      </c>
      <c r="B10" s="4" t="s">
        <v>27</v>
      </c>
      <c r="C10" s="20">
        <v>0</v>
      </c>
      <c r="D10" s="115">
        <v>0</v>
      </c>
      <c r="E10" s="108">
        <f t="shared" si="1"/>
        <v>0</v>
      </c>
      <c r="F10" s="108">
        <v>0</v>
      </c>
      <c r="G10" s="79">
        <f t="shared" si="2"/>
        <v>0</v>
      </c>
      <c r="H10" s="150"/>
      <c r="I10" s="19"/>
      <c r="J10" s="14"/>
      <c r="K10" s="13"/>
      <c r="L10" s="14"/>
      <c r="M10" s="13"/>
      <c r="N10" s="14"/>
      <c r="O10" s="13"/>
      <c r="P10" s="14"/>
      <c r="Q10" s="13"/>
      <c r="R10" s="17"/>
      <c r="S10" s="13"/>
      <c r="T10" s="14"/>
      <c r="U10" s="19"/>
      <c r="V10" s="14"/>
      <c r="W10" s="13"/>
      <c r="X10" s="17"/>
      <c r="Y10" s="20">
        <f t="shared" si="3"/>
        <v>0</v>
      </c>
      <c r="Z10" s="108">
        <f t="shared" si="3"/>
        <v>0</v>
      </c>
      <c r="AA10" s="108">
        <f t="shared" si="4"/>
        <v>0</v>
      </c>
      <c r="AB10" s="108">
        <f t="shared" si="5"/>
        <v>0</v>
      </c>
      <c r="AC10" s="79">
        <f t="shared" si="6"/>
        <v>0</v>
      </c>
      <c r="AD10" s="96">
        <f t="shared" si="0"/>
        <v>0</v>
      </c>
      <c r="AE10" s="4">
        <f t="shared" si="0"/>
        <v>0</v>
      </c>
      <c r="AF10" s="4">
        <f t="shared" si="7"/>
        <v>0</v>
      </c>
      <c r="AG10" s="16">
        <v>0</v>
      </c>
      <c r="AH10" s="37">
        <f t="shared" si="8"/>
        <v>0</v>
      </c>
    </row>
    <row r="11" spans="1:34" outlineLevel="1" x14ac:dyDescent="0.25">
      <c r="A11" s="5" t="s">
        <v>28</v>
      </c>
      <c r="B11" s="4" t="s">
        <v>29</v>
      </c>
      <c r="C11" s="20">
        <v>0</v>
      </c>
      <c r="D11" s="115">
        <v>0</v>
      </c>
      <c r="E11" s="108">
        <f t="shared" si="1"/>
        <v>0</v>
      </c>
      <c r="F11" s="108">
        <v>0</v>
      </c>
      <c r="G11" s="79">
        <f t="shared" si="2"/>
        <v>0</v>
      </c>
      <c r="H11" s="150"/>
      <c r="I11" s="99"/>
      <c r="J11" s="6"/>
      <c r="K11" s="5">
        <v>96</v>
      </c>
      <c r="L11" s="6"/>
      <c r="M11" s="13"/>
      <c r="N11" s="14"/>
      <c r="O11" s="13"/>
      <c r="P11" s="14"/>
      <c r="Q11" s="13"/>
      <c r="R11" s="17"/>
      <c r="S11" s="5"/>
      <c r="T11" s="6"/>
      <c r="U11" s="19"/>
      <c r="V11" s="14"/>
      <c r="W11" s="13"/>
      <c r="X11" s="17"/>
      <c r="Y11" s="20">
        <f t="shared" si="3"/>
        <v>96</v>
      </c>
      <c r="Z11" s="108">
        <f t="shared" si="3"/>
        <v>0</v>
      </c>
      <c r="AA11" s="108">
        <f t="shared" si="4"/>
        <v>96</v>
      </c>
      <c r="AB11" s="108">
        <f t="shared" si="5"/>
        <v>162</v>
      </c>
      <c r="AC11" s="79">
        <f t="shared" si="6"/>
        <v>66</v>
      </c>
      <c r="AD11" s="96">
        <f t="shared" si="0"/>
        <v>96</v>
      </c>
      <c r="AE11" s="4">
        <f t="shared" si="0"/>
        <v>0</v>
      </c>
      <c r="AF11" s="4">
        <f t="shared" si="7"/>
        <v>96</v>
      </c>
      <c r="AG11" s="16">
        <v>162</v>
      </c>
      <c r="AH11" s="37">
        <f t="shared" si="8"/>
        <v>66</v>
      </c>
    </row>
    <row r="12" spans="1:34" s="42" customFormat="1" outlineLevel="1" x14ac:dyDescent="0.25">
      <c r="A12" s="36" t="s">
        <v>51</v>
      </c>
      <c r="B12" s="28" t="s">
        <v>48</v>
      </c>
      <c r="C12" s="78">
        <v>0</v>
      </c>
      <c r="D12" s="116">
        <v>0</v>
      </c>
      <c r="E12" s="108">
        <f t="shared" si="1"/>
        <v>0</v>
      </c>
      <c r="F12" s="109">
        <v>0</v>
      </c>
      <c r="G12" s="79">
        <f t="shared" si="2"/>
        <v>0</v>
      </c>
      <c r="H12" s="150"/>
      <c r="I12" s="100"/>
      <c r="J12" s="37"/>
      <c r="K12" s="34"/>
      <c r="L12" s="35"/>
      <c r="M12" s="34"/>
      <c r="N12" s="35"/>
      <c r="O12" s="34"/>
      <c r="P12" s="35"/>
      <c r="Q12" s="34"/>
      <c r="R12" s="38"/>
      <c r="S12" s="34"/>
      <c r="T12" s="35"/>
      <c r="U12" s="39"/>
      <c r="V12" s="35"/>
      <c r="W12" s="34"/>
      <c r="X12" s="38"/>
      <c r="Y12" s="20">
        <f t="shared" si="3"/>
        <v>0</v>
      </c>
      <c r="Z12" s="108">
        <f t="shared" si="3"/>
        <v>0</v>
      </c>
      <c r="AA12" s="108">
        <f t="shared" si="4"/>
        <v>0</v>
      </c>
      <c r="AB12" s="108">
        <f t="shared" si="5"/>
        <v>100</v>
      </c>
      <c r="AC12" s="79">
        <f t="shared" si="6"/>
        <v>100</v>
      </c>
      <c r="AD12" s="96">
        <f t="shared" si="0"/>
        <v>0</v>
      </c>
      <c r="AE12" s="4">
        <f t="shared" si="0"/>
        <v>0</v>
      </c>
      <c r="AF12" s="4">
        <f t="shared" si="7"/>
        <v>0</v>
      </c>
      <c r="AG12" s="44">
        <v>100</v>
      </c>
      <c r="AH12" s="37">
        <f t="shared" si="8"/>
        <v>100</v>
      </c>
    </row>
    <row r="13" spans="1:34" s="3" customFormat="1" outlineLevel="1" x14ac:dyDescent="0.25">
      <c r="A13" s="202" t="s">
        <v>38</v>
      </c>
      <c r="B13" s="221"/>
      <c r="C13" s="2"/>
      <c r="D13" s="152"/>
      <c r="E13" s="9"/>
      <c r="F13" s="9"/>
      <c r="G13" s="9"/>
      <c r="H13" s="150"/>
      <c r="I13" s="154"/>
      <c r="J13" s="10"/>
      <c r="K13" s="2"/>
      <c r="L13" s="10"/>
      <c r="M13" s="2"/>
      <c r="N13" s="10"/>
      <c r="O13" s="2"/>
      <c r="P13" s="10"/>
      <c r="Q13" s="2"/>
      <c r="R13" s="152"/>
      <c r="S13" s="2"/>
      <c r="T13" s="10"/>
      <c r="U13" s="154"/>
      <c r="V13" s="10"/>
      <c r="W13" s="2"/>
      <c r="X13" s="152"/>
      <c r="Y13" s="2"/>
      <c r="Z13" s="9"/>
      <c r="AA13" s="9"/>
      <c r="AB13" s="9"/>
      <c r="AC13" s="9"/>
      <c r="AD13" s="153"/>
      <c r="AE13" s="9"/>
      <c r="AF13" s="9"/>
      <c r="AG13" s="152"/>
      <c r="AH13" s="55"/>
    </row>
    <row r="14" spans="1:34" outlineLevel="1" x14ac:dyDescent="0.25">
      <c r="A14" s="5" t="s">
        <v>9</v>
      </c>
      <c r="B14" s="4" t="s">
        <v>82</v>
      </c>
      <c r="C14" s="5">
        <v>82</v>
      </c>
      <c r="D14" s="16">
        <v>0</v>
      </c>
      <c r="E14" s="4">
        <f t="shared" si="1"/>
        <v>82</v>
      </c>
      <c r="F14" s="4">
        <v>111</v>
      </c>
      <c r="G14" s="37">
        <f t="shared" si="2"/>
        <v>29</v>
      </c>
      <c r="H14" s="150"/>
      <c r="I14" s="99"/>
      <c r="J14" s="6"/>
      <c r="K14" s="5"/>
      <c r="L14" s="6"/>
      <c r="M14" s="5"/>
      <c r="N14" s="6"/>
      <c r="O14" s="13"/>
      <c r="P14" s="14"/>
      <c r="Q14" s="13"/>
      <c r="R14" s="17"/>
      <c r="S14" s="13"/>
      <c r="T14" s="14"/>
      <c r="U14" s="19"/>
      <c r="V14" s="14"/>
      <c r="W14" s="13"/>
      <c r="X14" s="17"/>
      <c r="Y14" s="20">
        <f t="shared" si="3"/>
        <v>0</v>
      </c>
      <c r="Z14" s="108">
        <f t="shared" si="3"/>
        <v>0</v>
      </c>
      <c r="AA14" s="108">
        <f t="shared" si="4"/>
        <v>0</v>
      </c>
      <c r="AB14" s="108">
        <f t="shared" si="5"/>
        <v>132</v>
      </c>
      <c r="AC14" s="37">
        <f t="shared" si="6"/>
        <v>132</v>
      </c>
      <c r="AD14" s="96">
        <f t="shared" ref="AD14:AE16" si="9">C14+I14+K14+M14+O14+Q14+S14+U14+W14</f>
        <v>82</v>
      </c>
      <c r="AE14" s="4">
        <f t="shared" si="9"/>
        <v>0</v>
      </c>
      <c r="AF14" s="4">
        <f t="shared" si="7"/>
        <v>82</v>
      </c>
      <c r="AG14" s="16">
        <v>243</v>
      </c>
      <c r="AH14" s="37">
        <f>AG14-AF14</f>
        <v>161</v>
      </c>
    </row>
    <row r="15" spans="1:34" outlineLevel="1" x14ac:dyDescent="0.25">
      <c r="A15" s="5" t="s">
        <v>10</v>
      </c>
      <c r="B15" s="4" t="s">
        <v>83</v>
      </c>
      <c r="C15" s="5">
        <v>81</v>
      </c>
      <c r="D15" s="16">
        <v>0</v>
      </c>
      <c r="E15" s="4">
        <f t="shared" si="1"/>
        <v>81</v>
      </c>
      <c r="F15" s="4">
        <v>81</v>
      </c>
      <c r="G15" s="37">
        <f t="shared" si="2"/>
        <v>0</v>
      </c>
      <c r="H15" s="150"/>
      <c r="I15" s="99"/>
      <c r="J15" s="6"/>
      <c r="K15" s="5"/>
      <c r="L15" s="6"/>
      <c r="M15" s="5"/>
      <c r="N15" s="6"/>
      <c r="O15" s="13"/>
      <c r="P15" s="14"/>
      <c r="Q15" s="13"/>
      <c r="R15" s="17"/>
      <c r="S15" s="13"/>
      <c r="T15" s="14"/>
      <c r="U15" s="19"/>
      <c r="V15" s="14"/>
      <c r="W15" s="13"/>
      <c r="X15" s="17"/>
      <c r="Y15" s="20">
        <f t="shared" si="3"/>
        <v>0</v>
      </c>
      <c r="Z15" s="108">
        <f t="shared" si="3"/>
        <v>0</v>
      </c>
      <c r="AA15" s="108">
        <f t="shared" si="4"/>
        <v>0</v>
      </c>
      <c r="AB15" s="108">
        <f t="shared" si="5"/>
        <v>365</v>
      </c>
      <c r="AC15" s="37">
        <f t="shared" si="6"/>
        <v>365</v>
      </c>
      <c r="AD15" s="96">
        <f t="shared" si="9"/>
        <v>81</v>
      </c>
      <c r="AE15" s="4">
        <f t="shared" si="9"/>
        <v>0</v>
      </c>
      <c r="AF15" s="4">
        <f t="shared" si="7"/>
        <v>81</v>
      </c>
      <c r="AG15" s="16">
        <v>446</v>
      </c>
      <c r="AH15" s="37">
        <f t="shared" si="8"/>
        <v>365</v>
      </c>
    </row>
    <row r="16" spans="1:34" outlineLevel="1" x14ac:dyDescent="0.25">
      <c r="A16" s="5" t="s">
        <v>20</v>
      </c>
      <c r="B16" s="4" t="s">
        <v>21</v>
      </c>
      <c r="C16" s="5">
        <v>37</v>
      </c>
      <c r="D16" s="16">
        <v>0</v>
      </c>
      <c r="E16" s="4">
        <f t="shared" si="1"/>
        <v>37</v>
      </c>
      <c r="F16" s="4">
        <v>41</v>
      </c>
      <c r="G16" s="37">
        <f t="shared" si="2"/>
        <v>4</v>
      </c>
      <c r="H16" s="150"/>
      <c r="I16" s="99"/>
      <c r="J16" s="6"/>
      <c r="K16" s="5"/>
      <c r="L16" s="21"/>
      <c r="M16" s="5">
        <v>143</v>
      </c>
      <c r="N16" s="6"/>
      <c r="O16" s="13"/>
      <c r="P16" s="14"/>
      <c r="Q16" s="13"/>
      <c r="R16" s="17"/>
      <c r="S16" s="13"/>
      <c r="T16" s="14"/>
      <c r="U16" s="19"/>
      <c r="V16" s="14"/>
      <c r="W16" s="13"/>
      <c r="X16" s="17"/>
      <c r="Y16" s="20">
        <f t="shared" si="3"/>
        <v>143</v>
      </c>
      <c r="Z16" s="108">
        <f t="shared" si="3"/>
        <v>0</v>
      </c>
      <c r="AA16" s="108">
        <f t="shared" si="4"/>
        <v>143</v>
      </c>
      <c r="AB16" s="108">
        <f t="shared" si="5"/>
        <v>81</v>
      </c>
      <c r="AC16" s="37">
        <f t="shared" si="6"/>
        <v>-62</v>
      </c>
      <c r="AD16" s="96">
        <f t="shared" si="9"/>
        <v>180</v>
      </c>
      <c r="AE16" s="4">
        <f t="shared" si="9"/>
        <v>0</v>
      </c>
      <c r="AF16" s="4">
        <f t="shared" si="7"/>
        <v>180</v>
      </c>
      <c r="AG16" s="16">
        <v>122</v>
      </c>
      <c r="AH16" s="37">
        <f>AG16-AF16</f>
        <v>-58</v>
      </c>
    </row>
    <row r="17" spans="1:34" s="3" customFormat="1" outlineLevel="1" x14ac:dyDescent="0.25">
      <c r="A17" s="202" t="s">
        <v>34</v>
      </c>
      <c r="B17" s="221"/>
      <c r="C17" s="2"/>
      <c r="D17" s="152"/>
      <c r="E17" s="9"/>
      <c r="F17" s="9"/>
      <c r="G17" s="9"/>
      <c r="H17" s="150"/>
      <c r="I17" s="154"/>
      <c r="J17" s="10"/>
      <c r="K17" s="2"/>
      <c r="L17" s="10"/>
      <c r="M17" s="2"/>
      <c r="N17" s="10"/>
      <c r="O17" s="2"/>
      <c r="P17" s="10"/>
      <c r="Q17" s="2"/>
      <c r="R17" s="152"/>
      <c r="S17" s="2"/>
      <c r="T17" s="10"/>
      <c r="U17" s="154"/>
      <c r="V17" s="10"/>
      <c r="W17" s="2"/>
      <c r="X17" s="152"/>
      <c r="Y17" s="2"/>
      <c r="Z17" s="9"/>
      <c r="AA17" s="9"/>
      <c r="AB17" s="9"/>
      <c r="AC17" s="9"/>
      <c r="AD17" s="153"/>
      <c r="AE17" s="9"/>
      <c r="AF17" s="9"/>
      <c r="AG17" s="152"/>
      <c r="AH17" s="55"/>
    </row>
    <row r="18" spans="1:34" outlineLevel="1" x14ac:dyDescent="0.25">
      <c r="A18" s="5" t="s">
        <v>22</v>
      </c>
      <c r="B18" s="4" t="s">
        <v>23</v>
      </c>
      <c r="C18" s="5">
        <v>187</v>
      </c>
      <c r="D18" s="16">
        <v>0</v>
      </c>
      <c r="E18" s="4">
        <f t="shared" si="1"/>
        <v>187</v>
      </c>
      <c r="F18" s="4">
        <v>200</v>
      </c>
      <c r="G18" s="37">
        <f t="shared" si="2"/>
        <v>13</v>
      </c>
      <c r="H18" s="150"/>
      <c r="I18" s="99">
        <v>547</v>
      </c>
      <c r="J18" s="6"/>
      <c r="K18" s="13"/>
      <c r="L18" s="14"/>
      <c r="M18" s="13"/>
      <c r="N18" s="14"/>
      <c r="O18" s="13"/>
      <c r="P18" s="14"/>
      <c r="Q18" s="13"/>
      <c r="R18" s="17"/>
      <c r="S18" s="13"/>
      <c r="T18" s="14"/>
      <c r="U18" s="19"/>
      <c r="V18" s="14"/>
      <c r="W18" s="20">
        <v>20</v>
      </c>
      <c r="X18" s="17"/>
      <c r="Y18" s="20">
        <f t="shared" si="3"/>
        <v>567</v>
      </c>
      <c r="Z18" s="108">
        <f t="shared" si="3"/>
        <v>0</v>
      </c>
      <c r="AA18" s="108">
        <f t="shared" si="4"/>
        <v>567</v>
      </c>
      <c r="AB18" s="108">
        <f t="shared" si="5"/>
        <v>567</v>
      </c>
      <c r="AC18" s="37">
        <f t="shared" si="6"/>
        <v>0</v>
      </c>
      <c r="AD18" s="96">
        <f>C18+I18+K18+M18+O18+Q18+S18+U18+W18</f>
        <v>754</v>
      </c>
      <c r="AE18" s="4">
        <f>D18+J18+L18+N18+P18+R18+T18+V18+X18</f>
        <v>0</v>
      </c>
      <c r="AF18" s="4">
        <f t="shared" si="7"/>
        <v>754</v>
      </c>
      <c r="AG18" s="16">
        <v>767</v>
      </c>
      <c r="AH18" s="37">
        <f t="shared" si="8"/>
        <v>13</v>
      </c>
    </row>
    <row r="19" spans="1:34" outlineLevel="1" x14ac:dyDescent="0.25">
      <c r="A19" s="5" t="s">
        <v>108</v>
      </c>
      <c r="B19" s="4" t="s">
        <v>107</v>
      </c>
      <c r="C19" s="5"/>
      <c r="D19" s="16"/>
      <c r="E19" s="4"/>
      <c r="F19" s="4"/>
      <c r="G19" s="44"/>
      <c r="H19" s="150"/>
      <c r="I19" s="99"/>
      <c r="J19" s="6"/>
      <c r="K19" s="13"/>
      <c r="L19" s="14"/>
      <c r="M19" s="13"/>
      <c r="N19" s="14"/>
      <c r="O19" s="13"/>
      <c r="P19" s="14"/>
      <c r="Q19" s="13"/>
      <c r="R19" s="17"/>
      <c r="S19" s="13"/>
      <c r="T19" s="14"/>
      <c r="U19" s="19"/>
      <c r="V19" s="14"/>
      <c r="W19" s="20"/>
      <c r="X19" s="17"/>
      <c r="Y19" s="20"/>
      <c r="Z19" s="108"/>
      <c r="AA19" s="108"/>
      <c r="AB19" s="108"/>
      <c r="AC19" s="44"/>
      <c r="AD19" s="96"/>
      <c r="AE19" s="4"/>
      <c r="AF19" s="4"/>
      <c r="AG19" s="16"/>
      <c r="AH19" s="37"/>
    </row>
    <row r="20" spans="1:34" s="3" customFormat="1" outlineLevel="1" x14ac:dyDescent="0.25">
      <c r="A20" s="202" t="s">
        <v>35</v>
      </c>
      <c r="B20" s="221"/>
      <c r="C20" s="2"/>
      <c r="D20" s="152"/>
      <c r="E20" s="9"/>
      <c r="F20" s="9"/>
      <c r="G20" s="9"/>
      <c r="H20" s="150"/>
      <c r="I20" s="154"/>
      <c r="J20" s="10"/>
      <c r="K20" s="2"/>
      <c r="L20" s="10"/>
      <c r="M20" s="2"/>
      <c r="N20" s="10"/>
      <c r="O20" s="2"/>
      <c r="P20" s="10"/>
      <c r="Q20" s="2"/>
      <c r="R20" s="152"/>
      <c r="S20" s="2"/>
      <c r="T20" s="10"/>
      <c r="U20" s="154"/>
      <c r="V20" s="10"/>
      <c r="W20" s="2"/>
      <c r="X20" s="152"/>
      <c r="Y20" s="2"/>
      <c r="Z20" s="9"/>
      <c r="AA20" s="9"/>
      <c r="AB20" s="9"/>
      <c r="AC20" s="9"/>
      <c r="AD20" s="153"/>
      <c r="AE20" s="9"/>
      <c r="AF20" s="9"/>
      <c r="AG20" s="152"/>
      <c r="AH20" s="55"/>
    </row>
    <row r="21" spans="1:34" outlineLevel="1" x14ac:dyDescent="0.25">
      <c r="A21" s="5" t="s">
        <v>16</v>
      </c>
      <c r="B21" s="4" t="s">
        <v>17</v>
      </c>
      <c r="C21" s="5"/>
      <c r="D21" s="16">
        <v>0</v>
      </c>
      <c r="E21" s="4">
        <f t="shared" si="1"/>
        <v>0</v>
      </c>
      <c r="F21" s="4">
        <v>0</v>
      </c>
      <c r="G21" s="37">
        <f t="shared" si="2"/>
        <v>0</v>
      </c>
      <c r="H21" s="150"/>
      <c r="I21" s="19"/>
      <c r="J21" s="14"/>
      <c r="K21" s="13"/>
      <c r="L21" s="14"/>
      <c r="M21" s="13"/>
      <c r="N21" s="14"/>
      <c r="O21" s="13"/>
      <c r="P21" s="14"/>
      <c r="Q21" s="13"/>
      <c r="R21" s="17"/>
      <c r="S21" s="13"/>
      <c r="T21" s="14"/>
      <c r="U21" s="19"/>
      <c r="V21" s="14"/>
      <c r="W21" s="5"/>
      <c r="X21" s="16"/>
      <c r="Y21" s="20">
        <f t="shared" si="3"/>
        <v>0</v>
      </c>
      <c r="Z21" s="108">
        <f t="shared" si="3"/>
        <v>0</v>
      </c>
      <c r="AA21" s="108">
        <f t="shared" si="4"/>
        <v>0</v>
      </c>
      <c r="AB21" s="108">
        <f t="shared" si="5"/>
        <v>324</v>
      </c>
      <c r="AC21" s="37">
        <f t="shared" si="6"/>
        <v>324</v>
      </c>
      <c r="AD21" s="96">
        <f>C21+I21+K21+M21+O21+Q21+S21+U21+W21</f>
        <v>0</v>
      </c>
      <c r="AE21" s="4">
        <f>D21+J21+L21+N21+P21+R21+T21+V21+X21</f>
        <v>0</v>
      </c>
      <c r="AF21" s="4">
        <f t="shared" si="7"/>
        <v>0</v>
      </c>
      <c r="AG21" s="16">
        <v>324</v>
      </c>
      <c r="AH21" s="37">
        <f t="shared" si="8"/>
        <v>324</v>
      </c>
    </row>
    <row r="22" spans="1:34" outlineLevel="1" x14ac:dyDescent="0.25">
      <c r="A22" s="5" t="s">
        <v>30</v>
      </c>
      <c r="B22" s="4" t="s">
        <v>31</v>
      </c>
      <c r="C22" s="5">
        <v>352</v>
      </c>
      <c r="D22" s="16">
        <v>0</v>
      </c>
      <c r="E22" s="4">
        <f t="shared" si="1"/>
        <v>352</v>
      </c>
      <c r="F22" s="4">
        <v>352</v>
      </c>
      <c r="G22" s="37">
        <f t="shared" si="2"/>
        <v>0</v>
      </c>
      <c r="H22" s="150"/>
      <c r="I22" s="19"/>
      <c r="J22" s="14"/>
      <c r="K22" s="13"/>
      <c r="L22" s="14"/>
      <c r="M22" s="13"/>
      <c r="N22" s="14"/>
      <c r="O22" s="13"/>
      <c r="P22" s="14"/>
      <c r="Q22" s="13"/>
      <c r="R22" s="17"/>
      <c r="S22" s="13"/>
      <c r="T22" s="14"/>
      <c r="U22" s="19"/>
      <c r="V22" s="14"/>
      <c r="W22" s="13"/>
      <c r="X22" s="17"/>
      <c r="Y22" s="20">
        <f t="shared" si="3"/>
        <v>0</v>
      </c>
      <c r="Z22" s="108">
        <f t="shared" si="3"/>
        <v>0</v>
      </c>
      <c r="AA22" s="108">
        <f t="shared" si="4"/>
        <v>0</v>
      </c>
      <c r="AB22" s="108">
        <f t="shared" si="5"/>
        <v>134</v>
      </c>
      <c r="AC22" s="37">
        <f t="shared" si="6"/>
        <v>134</v>
      </c>
      <c r="AD22" s="96">
        <f>C22+I22+K22+M22+O22+Q22+S22+U22+W22</f>
        <v>352</v>
      </c>
      <c r="AE22" s="4">
        <f>D22+J22+L22+N22+P22+R22+T22+V22+X22</f>
        <v>0</v>
      </c>
      <c r="AF22" s="4">
        <f t="shared" si="7"/>
        <v>352</v>
      </c>
      <c r="AG22" s="16">
        <v>486</v>
      </c>
      <c r="AH22" s="37">
        <f t="shared" si="8"/>
        <v>134</v>
      </c>
    </row>
    <row r="23" spans="1:34" s="3" customFormat="1" outlineLevel="1" x14ac:dyDescent="0.25">
      <c r="A23" s="202" t="s">
        <v>36</v>
      </c>
      <c r="B23" s="221"/>
      <c r="C23" s="2"/>
      <c r="D23" s="152"/>
      <c r="E23" s="9"/>
      <c r="F23" s="9"/>
      <c r="G23" s="9"/>
      <c r="H23" s="150"/>
      <c r="I23" s="154"/>
      <c r="J23" s="10"/>
      <c r="K23" s="2"/>
      <c r="L23" s="10"/>
      <c r="M23" s="2"/>
      <c r="N23" s="10"/>
      <c r="O23" s="2"/>
      <c r="P23" s="10"/>
      <c r="Q23" s="2"/>
      <c r="R23" s="152"/>
      <c r="S23" s="2"/>
      <c r="T23" s="10"/>
      <c r="U23" s="154"/>
      <c r="V23" s="10"/>
      <c r="W23" s="2"/>
      <c r="X23" s="152"/>
      <c r="Y23" s="2"/>
      <c r="Z23" s="9"/>
      <c r="AA23" s="9"/>
      <c r="AB23" s="9"/>
      <c r="AC23" s="9"/>
      <c r="AD23" s="153"/>
      <c r="AE23" s="9"/>
      <c r="AF23" s="9"/>
      <c r="AG23" s="152"/>
      <c r="AH23" s="55"/>
    </row>
    <row r="24" spans="1:34" outlineLevel="1" x14ac:dyDescent="0.25">
      <c r="A24" s="5" t="s">
        <v>6</v>
      </c>
      <c r="B24" s="4" t="s">
        <v>55</v>
      </c>
      <c r="C24" s="40">
        <f>1880+756</f>
        <v>2636</v>
      </c>
      <c r="D24" s="98">
        <v>0</v>
      </c>
      <c r="E24" s="4">
        <f t="shared" si="1"/>
        <v>2636</v>
      </c>
      <c r="F24" s="102">
        <v>1600</v>
      </c>
      <c r="G24" s="37">
        <f t="shared" si="2"/>
        <v>-1036</v>
      </c>
      <c r="H24" s="150"/>
      <c r="I24" s="101">
        <v>328</v>
      </c>
      <c r="J24" s="33">
        <v>0</v>
      </c>
      <c r="K24" s="22"/>
      <c r="L24" s="23"/>
      <c r="M24" s="22"/>
      <c r="N24" s="23"/>
      <c r="O24" s="22"/>
      <c r="P24" s="23"/>
      <c r="Q24" s="22"/>
      <c r="R24" s="24"/>
      <c r="S24" s="22"/>
      <c r="T24" s="23"/>
      <c r="U24" s="25"/>
      <c r="V24" s="23"/>
      <c r="W24" s="22"/>
      <c r="X24" s="24"/>
      <c r="Y24" s="20">
        <f t="shared" si="3"/>
        <v>328</v>
      </c>
      <c r="Z24" s="108">
        <f t="shared" si="3"/>
        <v>0</v>
      </c>
      <c r="AA24" s="108">
        <f t="shared" si="4"/>
        <v>328</v>
      </c>
      <c r="AB24" s="108">
        <f t="shared" si="5"/>
        <v>1084</v>
      </c>
      <c r="AC24" s="37">
        <f t="shared" si="6"/>
        <v>756</v>
      </c>
      <c r="AD24" s="97">
        <f>C24+I24+K24+M24+O24+Q24+S24+U24+W24</f>
        <v>2964</v>
      </c>
      <c r="AE24" s="4">
        <f>D24+J24+L24+N24+P24+R24+T24+V24+X24</f>
        <v>0</v>
      </c>
      <c r="AF24" s="4">
        <f t="shared" si="7"/>
        <v>2964</v>
      </c>
      <c r="AG24" s="16">
        <f>2400+363-79</f>
        <v>2684</v>
      </c>
      <c r="AH24" s="37">
        <f t="shared" si="8"/>
        <v>-280</v>
      </c>
    </row>
    <row r="25" spans="1:34" s="3" customFormat="1" outlineLevel="1" x14ac:dyDescent="0.25">
      <c r="A25" s="202" t="s">
        <v>33</v>
      </c>
      <c r="B25" s="221"/>
      <c r="C25" s="2"/>
      <c r="D25" s="152"/>
      <c r="E25" s="9"/>
      <c r="F25" s="9"/>
      <c r="G25" s="9"/>
      <c r="H25" s="150"/>
      <c r="I25" s="154"/>
      <c r="J25" s="10"/>
      <c r="K25" s="2"/>
      <c r="L25" s="10"/>
      <c r="M25" s="2"/>
      <c r="N25" s="10"/>
      <c r="O25" s="2"/>
      <c r="P25" s="10"/>
      <c r="Q25" s="2"/>
      <c r="R25" s="152"/>
      <c r="S25" s="2"/>
      <c r="T25" s="10"/>
      <c r="U25" s="154"/>
      <c r="V25" s="10"/>
      <c r="W25" s="2"/>
      <c r="X25" s="152"/>
      <c r="Y25" s="2"/>
      <c r="Z25" s="9"/>
      <c r="AA25" s="9"/>
      <c r="AB25" s="9"/>
      <c r="AC25" s="9"/>
      <c r="AD25" s="153"/>
      <c r="AE25" s="9"/>
      <c r="AF25" s="9"/>
      <c r="AG25" s="152"/>
      <c r="AH25" s="55"/>
    </row>
    <row r="26" spans="1:34" outlineLevel="1" x14ac:dyDescent="0.25">
      <c r="A26" s="5" t="s">
        <v>7</v>
      </c>
      <c r="B26" s="4" t="s">
        <v>8</v>
      </c>
      <c r="C26" s="8">
        <f>2271-I26</f>
        <v>2041</v>
      </c>
      <c r="D26" s="61">
        <v>0</v>
      </c>
      <c r="E26" s="4">
        <f t="shared" si="1"/>
        <v>2041</v>
      </c>
      <c r="F26" s="59">
        <v>2215</v>
      </c>
      <c r="G26" s="37">
        <f t="shared" si="2"/>
        <v>174</v>
      </c>
      <c r="H26" s="150"/>
      <c r="I26" s="101">
        <v>230</v>
      </c>
      <c r="J26" s="26"/>
      <c r="K26" s="22"/>
      <c r="L26" s="23"/>
      <c r="M26" s="22"/>
      <c r="N26" s="23"/>
      <c r="O26" s="22"/>
      <c r="P26" s="23"/>
      <c r="Q26" s="22"/>
      <c r="R26" s="24"/>
      <c r="S26" s="22"/>
      <c r="T26" s="23"/>
      <c r="U26" s="25"/>
      <c r="V26" s="23"/>
      <c r="W26" s="22"/>
      <c r="X26" s="24"/>
      <c r="Y26" s="20">
        <f t="shared" si="3"/>
        <v>230</v>
      </c>
      <c r="Z26" s="108">
        <f t="shared" si="3"/>
        <v>0</v>
      </c>
      <c r="AA26" s="108">
        <f t="shared" si="4"/>
        <v>230</v>
      </c>
      <c r="AB26" s="108">
        <f t="shared" si="5"/>
        <v>1190</v>
      </c>
      <c r="AC26" s="37">
        <f t="shared" si="6"/>
        <v>960</v>
      </c>
      <c r="AD26" s="96">
        <f t="shared" ref="AD26:AE28" si="10">C26+I26+K26+M26+O26+Q26+S26+U26+W26</f>
        <v>2271</v>
      </c>
      <c r="AE26" s="4">
        <f t="shared" si="10"/>
        <v>0</v>
      </c>
      <c r="AF26" s="4">
        <f t="shared" si="7"/>
        <v>2271</v>
      </c>
      <c r="AG26" s="16">
        <v>3405</v>
      </c>
      <c r="AH26" s="37">
        <f t="shared" si="8"/>
        <v>1134</v>
      </c>
    </row>
    <row r="27" spans="1:34" s="42" customFormat="1" outlineLevel="1" x14ac:dyDescent="0.25">
      <c r="A27" s="34" t="s">
        <v>5</v>
      </c>
      <c r="B27" s="67" t="s">
        <v>74</v>
      </c>
      <c r="C27" s="29">
        <v>214</v>
      </c>
      <c r="D27" s="31">
        <v>0</v>
      </c>
      <c r="E27" s="66">
        <f t="shared" si="1"/>
        <v>214</v>
      </c>
      <c r="F27" s="66">
        <v>0</v>
      </c>
      <c r="G27" s="35">
        <f t="shared" si="2"/>
        <v>-214</v>
      </c>
      <c r="H27" s="150"/>
      <c r="I27" s="32"/>
      <c r="J27" s="30"/>
      <c r="K27" s="29"/>
      <c r="L27" s="30"/>
      <c r="M27" s="29"/>
      <c r="N27" s="30"/>
      <c r="O27" s="29"/>
      <c r="P27" s="30"/>
      <c r="Q27" s="29"/>
      <c r="R27" s="31"/>
      <c r="S27" s="29"/>
      <c r="T27" s="30"/>
      <c r="U27" s="32"/>
      <c r="V27" s="30"/>
      <c r="W27" s="29"/>
      <c r="X27" s="31"/>
      <c r="Y27" s="34">
        <f t="shared" si="3"/>
        <v>0</v>
      </c>
      <c r="Z27" s="66">
        <f t="shared" si="3"/>
        <v>0</v>
      </c>
      <c r="AA27" s="66">
        <f t="shared" si="4"/>
        <v>0</v>
      </c>
      <c r="AB27" s="57">
        <f t="shared" si="5"/>
        <v>214</v>
      </c>
      <c r="AC27" s="35">
        <f t="shared" si="6"/>
        <v>214</v>
      </c>
      <c r="AD27" s="95">
        <f t="shared" si="10"/>
        <v>214</v>
      </c>
      <c r="AE27" s="57">
        <f t="shared" si="10"/>
        <v>0</v>
      </c>
      <c r="AF27" s="57">
        <f t="shared" si="7"/>
        <v>214</v>
      </c>
      <c r="AG27" s="31">
        <v>214</v>
      </c>
      <c r="AH27" s="35">
        <f t="shared" si="8"/>
        <v>0</v>
      </c>
    </row>
    <row r="28" spans="1:34" ht="15.75" outlineLevel="1" thickBot="1" x14ac:dyDescent="0.3">
      <c r="A28" s="5" t="s">
        <v>24</v>
      </c>
      <c r="B28" s="12" t="s">
        <v>25</v>
      </c>
      <c r="C28" s="45"/>
      <c r="D28" s="62">
        <v>0</v>
      </c>
      <c r="E28" s="12">
        <f t="shared" si="1"/>
        <v>0</v>
      </c>
      <c r="F28" s="12">
        <v>0</v>
      </c>
      <c r="G28" s="92">
        <f t="shared" si="2"/>
        <v>0</v>
      </c>
      <c r="H28" s="150"/>
      <c r="I28" s="50"/>
      <c r="J28" s="48"/>
      <c r="K28" s="47"/>
      <c r="L28" s="48"/>
      <c r="M28" s="47"/>
      <c r="N28" s="48"/>
      <c r="O28" s="47"/>
      <c r="P28" s="48"/>
      <c r="Q28" s="47"/>
      <c r="R28" s="49"/>
      <c r="S28" s="47"/>
      <c r="T28" s="48"/>
      <c r="U28" s="50"/>
      <c r="V28" s="48"/>
      <c r="W28" s="45"/>
      <c r="X28" s="62"/>
      <c r="Y28" s="130">
        <f t="shared" si="3"/>
        <v>0</v>
      </c>
      <c r="Z28" s="122">
        <f t="shared" si="3"/>
        <v>0</v>
      </c>
      <c r="AA28" s="122">
        <f t="shared" si="4"/>
        <v>0</v>
      </c>
      <c r="AB28" s="122">
        <f t="shared" si="5"/>
        <v>649</v>
      </c>
      <c r="AC28" s="92">
        <f t="shared" si="6"/>
        <v>649</v>
      </c>
      <c r="AD28" s="105">
        <f t="shared" si="10"/>
        <v>0</v>
      </c>
      <c r="AE28" s="53">
        <f t="shared" si="10"/>
        <v>0</v>
      </c>
      <c r="AF28" s="53">
        <f t="shared" si="7"/>
        <v>0</v>
      </c>
      <c r="AG28" s="51">
        <v>649</v>
      </c>
      <c r="AH28" s="56">
        <f t="shared" si="8"/>
        <v>649</v>
      </c>
    </row>
    <row r="29" spans="1:34" ht="15.75" outlineLevel="1" thickBot="1" x14ac:dyDescent="0.3">
      <c r="A29" s="63"/>
      <c r="B29" s="27" t="s">
        <v>49</v>
      </c>
      <c r="C29" s="103">
        <f>SUM(C6:C28)</f>
        <v>5630</v>
      </c>
      <c r="D29" s="11">
        <f>SUM(D6:D28)</f>
        <v>0</v>
      </c>
      <c r="E29" s="104">
        <f>SUM(E6:E28)</f>
        <v>5630</v>
      </c>
      <c r="F29" s="104">
        <f>SUM(F6:F28)</f>
        <v>4600</v>
      </c>
      <c r="G29" s="111">
        <f>F29-E29</f>
        <v>-1030</v>
      </c>
      <c r="H29" s="151"/>
      <c r="I29" s="11">
        <f t="shared" ref="I29:AF29" si="11">SUM(I6:I28)</f>
        <v>1105</v>
      </c>
      <c r="J29" s="11">
        <f t="shared" si="11"/>
        <v>0</v>
      </c>
      <c r="K29" s="11">
        <f t="shared" si="11"/>
        <v>564</v>
      </c>
      <c r="L29" s="11">
        <f t="shared" si="11"/>
        <v>0</v>
      </c>
      <c r="M29" s="11">
        <f t="shared" si="11"/>
        <v>143</v>
      </c>
      <c r="N29" s="11">
        <f t="shared" si="11"/>
        <v>0</v>
      </c>
      <c r="O29" s="11">
        <f t="shared" si="11"/>
        <v>0</v>
      </c>
      <c r="P29" s="11">
        <f t="shared" si="11"/>
        <v>0</v>
      </c>
      <c r="Q29" s="11">
        <f t="shared" si="11"/>
        <v>0</v>
      </c>
      <c r="R29" s="11">
        <f t="shared" si="11"/>
        <v>0</v>
      </c>
      <c r="S29" s="11">
        <f t="shared" si="11"/>
        <v>0</v>
      </c>
      <c r="T29" s="11">
        <f t="shared" si="11"/>
        <v>0</v>
      </c>
      <c r="U29" s="11">
        <f t="shared" si="11"/>
        <v>0</v>
      </c>
      <c r="V29" s="11">
        <f t="shared" si="11"/>
        <v>0</v>
      </c>
      <c r="W29" s="11">
        <f t="shared" si="11"/>
        <v>20</v>
      </c>
      <c r="X29" s="11">
        <f t="shared" si="11"/>
        <v>0</v>
      </c>
      <c r="Y29" s="103">
        <f>SUM(Y6:Y28)</f>
        <v>1832</v>
      </c>
      <c r="Z29" s="11">
        <f>SUM(Z6:Z28)</f>
        <v>0</v>
      </c>
      <c r="AA29" s="104">
        <f>SUM(AA6:AA28)</f>
        <v>1832</v>
      </c>
      <c r="AB29" s="104">
        <f>SUM(AB6:AB28)</f>
        <v>6000</v>
      </c>
      <c r="AC29" s="111">
        <f>AB29-AA29</f>
        <v>4168</v>
      </c>
      <c r="AD29" s="58">
        <f t="shared" si="11"/>
        <v>7462</v>
      </c>
      <c r="AE29" s="58">
        <f t="shared" si="11"/>
        <v>0</v>
      </c>
      <c r="AF29" s="58">
        <f t="shared" si="11"/>
        <v>7462</v>
      </c>
      <c r="AG29" s="58">
        <f>SUM(AG6:AG28)</f>
        <v>10600</v>
      </c>
      <c r="AH29" s="60">
        <f>AG29-AF29</f>
        <v>3138</v>
      </c>
    </row>
    <row r="30" spans="1:34" outlineLevel="1" x14ac:dyDescent="0.25">
      <c r="A30" s="43"/>
    </row>
    <row r="31" spans="1:34" ht="15.75" thickBot="1" x14ac:dyDescent="0.3"/>
    <row r="32" spans="1:34" ht="27" outlineLevel="1" thickBot="1" x14ac:dyDescent="0.3">
      <c r="A32" s="207">
        <v>2016</v>
      </c>
      <c r="B32" s="208"/>
    </row>
    <row r="33" spans="1:34" ht="15.75" outlineLevel="1" thickBot="1" x14ac:dyDescent="0.3">
      <c r="A33" s="209" t="s">
        <v>0</v>
      </c>
      <c r="B33" s="245" t="s">
        <v>1</v>
      </c>
      <c r="C33" s="228">
        <v>2016</v>
      </c>
      <c r="D33" s="211"/>
      <c r="E33" s="211"/>
      <c r="F33" s="211"/>
      <c r="G33" s="211"/>
      <c r="H33" s="205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11"/>
      <c r="Z33" s="211"/>
      <c r="AA33" s="211"/>
      <c r="AB33" s="211"/>
      <c r="AC33" s="212"/>
      <c r="AD33" s="148"/>
      <c r="AE33" s="148"/>
      <c r="AF33" s="148"/>
      <c r="AG33" s="148"/>
      <c r="AH33" s="149"/>
    </row>
    <row r="34" spans="1:34" ht="15.75" customHeight="1" outlineLevel="1" thickBot="1" x14ac:dyDescent="0.3">
      <c r="A34" s="210"/>
      <c r="B34" s="224"/>
      <c r="C34" s="218" t="s">
        <v>84</v>
      </c>
      <c r="D34" s="216"/>
      <c r="E34" s="216"/>
      <c r="F34" s="216"/>
      <c r="G34" s="217"/>
      <c r="H34" s="150"/>
      <c r="I34" s="216" t="s">
        <v>100</v>
      </c>
      <c r="J34" s="217"/>
      <c r="K34" s="218" t="s">
        <v>42</v>
      </c>
      <c r="L34" s="217"/>
      <c r="M34" s="218" t="s">
        <v>43</v>
      </c>
      <c r="N34" s="217"/>
      <c r="O34" s="218" t="s">
        <v>44</v>
      </c>
      <c r="P34" s="217"/>
      <c r="Q34" s="218" t="s">
        <v>45</v>
      </c>
      <c r="R34" s="216"/>
      <c r="S34" s="218" t="s">
        <v>50</v>
      </c>
      <c r="T34" s="217"/>
      <c r="U34" s="216" t="s">
        <v>46</v>
      </c>
      <c r="V34" s="217"/>
      <c r="W34" s="218" t="s">
        <v>47</v>
      </c>
      <c r="X34" s="216"/>
      <c r="Y34" s="213" t="s">
        <v>85</v>
      </c>
      <c r="Z34" s="214"/>
      <c r="AA34" s="214"/>
      <c r="AB34" s="214"/>
      <c r="AC34" s="215"/>
      <c r="AD34" s="216" t="s">
        <v>86</v>
      </c>
      <c r="AE34" s="216"/>
      <c r="AF34" s="216"/>
      <c r="AG34" s="216"/>
      <c r="AH34" s="217"/>
    </row>
    <row r="35" spans="1:34" outlineLevel="1" x14ac:dyDescent="0.25">
      <c r="A35" s="54" t="s">
        <v>2</v>
      </c>
      <c r="B35" s="117" t="s">
        <v>3</v>
      </c>
      <c r="C35" s="2" t="s">
        <v>39</v>
      </c>
      <c r="D35" s="9" t="s">
        <v>40</v>
      </c>
      <c r="E35" s="9" t="s">
        <v>4</v>
      </c>
      <c r="F35" s="9" t="s">
        <v>32</v>
      </c>
      <c r="G35" s="10" t="s">
        <v>52</v>
      </c>
      <c r="H35" s="150"/>
      <c r="I35" s="154" t="s">
        <v>39</v>
      </c>
      <c r="J35" s="10" t="s">
        <v>40</v>
      </c>
      <c r="K35" s="2" t="s">
        <v>39</v>
      </c>
      <c r="L35" s="10" t="s">
        <v>40</v>
      </c>
      <c r="M35" s="2" t="s">
        <v>39</v>
      </c>
      <c r="N35" s="10" t="s">
        <v>40</v>
      </c>
      <c r="O35" s="2" t="s">
        <v>39</v>
      </c>
      <c r="P35" s="10" t="s">
        <v>40</v>
      </c>
      <c r="Q35" s="2" t="s">
        <v>39</v>
      </c>
      <c r="R35" s="10" t="s">
        <v>40</v>
      </c>
      <c r="S35" s="2" t="s">
        <v>39</v>
      </c>
      <c r="T35" s="10" t="s">
        <v>40</v>
      </c>
      <c r="U35" s="2" t="s">
        <v>39</v>
      </c>
      <c r="V35" s="10" t="s">
        <v>40</v>
      </c>
      <c r="W35" s="2" t="s">
        <v>39</v>
      </c>
      <c r="X35" s="152" t="s">
        <v>40</v>
      </c>
      <c r="Y35" s="2" t="s">
        <v>39</v>
      </c>
      <c r="Z35" s="9" t="s">
        <v>40</v>
      </c>
      <c r="AA35" s="9" t="s">
        <v>4</v>
      </c>
      <c r="AB35" s="9" t="s">
        <v>32</v>
      </c>
      <c r="AC35" s="10" t="s">
        <v>52</v>
      </c>
      <c r="AD35" s="153" t="s">
        <v>39</v>
      </c>
      <c r="AE35" s="9" t="s">
        <v>40</v>
      </c>
      <c r="AF35" s="9" t="s">
        <v>4</v>
      </c>
      <c r="AG35" s="9" t="s">
        <v>32</v>
      </c>
      <c r="AH35" s="10" t="s">
        <v>52</v>
      </c>
    </row>
    <row r="36" spans="1:34" outlineLevel="1" x14ac:dyDescent="0.25">
      <c r="A36" s="221" t="s">
        <v>37</v>
      </c>
      <c r="B36" s="222"/>
      <c r="C36" s="2"/>
      <c r="D36" s="9"/>
      <c r="E36" s="9"/>
      <c r="F36" s="9"/>
      <c r="G36" s="10"/>
      <c r="H36" s="150"/>
      <c r="I36" s="154"/>
      <c r="J36" s="10"/>
      <c r="K36" s="2"/>
      <c r="L36" s="10"/>
      <c r="M36" s="2"/>
      <c r="N36" s="10"/>
      <c r="O36" s="2"/>
      <c r="P36" s="10"/>
      <c r="Q36" s="2"/>
      <c r="R36" s="10"/>
      <c r="S36" s="2"/>
      <c r="T36" s="10"/>
      <c r="U36" s="2"/>
      <c r="V36" s="10"/>
      <c r="W36" s="2"/>
      <c r="X36" s="152"/>
      <c r="Y36" s="2"/>
      <c r="Z36" s="9"/>
      <c r="AA36" s="9"/>
      <c r="AB36" s="9"/>
      <c r="AC36" s="10"/>
      <c r="AD36" s="153"/>
      <c r="AE36" s="9"/>
      <c r="AF36" s="9"/>
      <c r="AG36" s="9"/>
      <c r="AH36" s="10"/>
    </row>
    <row r="37" spans="1:34" outlineLevel="1" x14ac:dyDescent="0.25">
      <c r="A37" s="4" t="s">
        <v>11</v>
      </c>
      <c r="B37" s="16" t="s">
        <v>12</v>
      </c>
      <c r="C37" s="155"/>
      <c r="D37" s="108"/>
      <c r="E37" s="108">
        <f>C37+D37</f>
        <v>0</v>
      </c>
      <c r="F37" s="108">
        <v>0</v>
      </c>
      <c r="G37" s="21">
        <f>F37-E37</f>
        <v>0</v>
      </c>
      <c r="H37" s="150"/>
      <c r="I37" s="19"/>
      <c r="J37" s="14"/>
      <c r="K37" s="13"/>
      <c r="L37" s="14"/>
      <c r="M37" s="13"/>
      <c r="N37" s="14"/>
      <c r="O37" s="13"/>
      <c r="P37" s="14"/>
      <c r="Q37" s="13"/>
      <c r="R37" s="17"/>
      <c r="S37" s="13"/>
      <c r="T37" s="14"/>
      <c r="U37" s="19"/>
      <c r="V37" s="14"/>
      <c r="W37" s="13"/>
      <c r="X37" s="17"/>
      <c r="Y37" s="155"/>
      <c r="Z37" s="108"/>
      <c r="AA37" s="108">
        <v>0</v>
      </c>
      <c r="AB37" s="108">
        <v>0</v>
      </c>
      <c r="AC37" s="21">
        <f>AB37-AA37</f>
        <v>0</v>
      </c>
      <c r="AD37" s="96">
        <f t="shared" ref="AD37:AE43" si="12">C37+I37+K37+M37+O37+Q37+S37+U37+W37</f>
        <v>0</v>
      </c>
      <c r="AE37" s="4">
        <f t="shared" si="12"/>
        <v>0</v>
      </c>
      <c r="AF37" s="4">
        <f>AD37+AE37</f>
        <v>0</v>
      </c>
      <c r="AG37" s="4">
        <v>0</v>
      </c>
      <c r="AH37" s="6">
        <f>AG37-AF37</f>
        <v>0</v>
      </c>
    </row>
    <row r="38" spans="1:34" outlineLevel="1" x14ac:dyDescent="0.25">
      <c r="A38" s="4" t="s">
        <v>13</v>
      </c>
      <c r="B38" s="16" t="s">
        <v>14</v>
      </c>
      <c r="C38" s="156"/>
      <c r="D38" s="109"/>
      <c r="E38" s="108">
        <v>50</v>
      </c>
      <c r="F38" s="109">
        <v>50</v>
      </c>
      <c r="G38" s="37">
        <f t="shared" ref="G38:G59" si="13">F38-E38</f>
        <v>0</v>
      </c>
      <c r="H38" s="150"/>
      <c r="I38" s="39"/>
      <c r="J38" s="35"/>
      <c r="K38" s="78">
        <v>132</v>
      </c>
      <c r="L38" s="79">
        <f>120-K38</f>
        <v>-12</v>
      </c>
      <c r="M38" s="78"/>
      <c r="N38" s="79">
        <v>20</v>
      </c>
      <c r="O38" s="78"/>
      <c r="P38" s="79">
        <v>20</v>
      </c>
      <c r="Q38" s="34"/>
      <c r="R38" s="38"/>
      <c r="S38" s="34"/>
      <c r="T38" s="35"/>
      <c r="U38" s="39"/>
      <c r="V38" s="35"/>
      <c r="W38" s="78"/>
      <c r="X38" s="116">
        <v>30</v>
      </c>
      <c r="Y38" s="155"/>
      <c r="Z38" s="108"/>
      <c r="AA38" s="161">
        <v>190</v>
      </c>
      <c r="AB38" s="109">
        <v>0</v>
      </c>
      <c r="AC38" s="37">
        <f t="shared" ref="AC38:AC59" si="14">AB38-AA38</f>
        <v>-190</v>
      </c>
      <c r="AD38" s="96">
        <f t="shared" si="12"/>
        <v>132</v>
      </c>
      <c r="AE38" s="4">
        <f t="shared" si="12"/>
        <v>58</v>
      </c>
      <c r="AF38" s="4">
        <f t="shared" ref="AF38:AF59" si="15">AD38+AE38</f>
        <v>190</v>
      </c>
      <c r="AG38" s="4">
        <v>0</v>
      </c>
      <c r="AH38" s="6">
        <f t="shared" ref="AH38:AH43" si="16">AG38-AF38</f>
        <v>-190</v>
      </c>
    </row>
    <row r="39" spans="1:34" outlineLevel="1" x14ac:dyDescent="0.25">
      <c r="A39" s="57" t="s">
        <v>15</v>
      </c>
      <c r="B39" s="17" t="s">
        <v>54</v>
      </c>
      <c r="C39" s="157"/>
      <c r="D39" s="66"/>
      <c r="E39" s="57">
        <f t="shared" ref="E39:E47" si="17">C39+D39</f>
        <v>0</v>
      </c>
      <c r="F39" s="66">
        <v>0</v>
      </c>
      <c r="G39" s="14">
        <f t="shared" si="13"/>
        <v>0</v>
      </c>
      <c r="H39" s="150"/>
      <c r="I39" s="39"/>
      <c r="J39" s="35"/>
      <c r="K39" s="34"/>
      <c r="L39" s="35"/>
      <c r="M39" s="34"/>
      <c r="N39" s="35"/>
      <c r="O39" s="34"/>
      <c r="P39" s="35"/>
      <c r="Q39" s="34"/>
      <c r="R39" s="38"/>
      <c r="S39" s="34"/>
      <c r="T39" s="35"/>
      <c r="U39" s="39"/>
      <c r="V39" s="35"/>
      <c r="W39" s="34"/>
      <c r="X39" s="38"/>
      <c r="Y39" s="160"/>
      <c r="Z39" s="57"/>
      <c r="AA39" s="57">
        <v>0</v>
      </c>
      <c r="AB39" s="66">
        <v>0</v>
      </c>
      <c r="AC39" s="14">
        <f t="shared" si="14"/>
        <v>0</v>
      </c>
      <c r="AD39" s="19">
        <f t="shared" si="12"/>
        <v>0</v>
      </c>
      <c r="AE39" s="57">
        <f t="shared" si="12"/>
        <v>0</v>
      </c>
      <c r="AF39" s="57">
        <f t="shared" si="15"/>
        <v>0</v>
      </c>
      <c r="AG39" s="57">
        <v>0</v>
      </c>
      <c r="AH39" s="14">
        <f t="shared" si="16"/>
        <v>0</v>
      </c>
    </row>
    <row r="40" spans="1:34" outlineLevel="1" x14ac:dyDescent="0.25">
      <c r="A40" s="4" t="s">
        <v>18</v>
      </c>
      <c r="B40" s="16" t="s">
        <v>19</v>
      </c>
      <c r="C40" s="156"/>
      <c r="D40" s="109"/>
      <c r="E40" s="108">
        <f t="shared" si="17"/>
        <v>0</v>
      </c>
      <c r="F40" s="109">
        <v>0</v>
      </c>
      <c r="G40" s="37">
        <f t="shared" si="13"/>
        <v>0</v>
      </c>
      <c r="H40" s="150"/>
      <c r="I40" s="85"/>
      <c r="J40" s="79"/>
      <c r="K40" s="78">
        <v>22</v>
      </c>
      <c r="L40" s="79">
        <f>66-K40</f>
        <v>44</v>
      </c>
      <c r="M40" s="34"/>
      <c r="N40" s="35"/>
      <c r="O40" s="34"/>
      <c r="P40" s="35"/>
      <c r="Q40" s="34"/>
      <c r="R40" s="38"/>
      <c r="S40" s="34"/>
      <c r="T40" s="35"/>
      <c r="U40" s="39"/>
      <c r="V40" s="35"/>
      <c r="W40" s="34"/>
      <c r="X40" s="38"/>
      <c r="Y40" s="155"/>
      <c r="Z40" s="108"/>
      <c r="AA40" s="108">
        <v>66</v>
      </c>
      <c r="AB40" s="109">
        <v>0</v>
      </c>
      <c r="AC40" s="37">
        <f t="shared" si="14"/>
        <v>-66</v>
      </c>
      <c r="AD40" s="96">
        <f t="shared" si="12"/>
        <v>22</v>
      </c>
      <c r="AE40" s="4">
        <f t="shared" si="12"/>
        <v>44</v>
      </c>
      <c r="AF40" s="4">
        <f t="shared" si="15"/>
        <v>66</v>
      </c>
      <c r="AG40" s="4">
        <v>0</v>
      </c>
      <c r="AH40" s="6">
        <f t="shared" si="16"/>
        <v>-66</v>
      </c>
    </row>
    <row r="41" spans="1:34" outlineLevel="1" x14ac:dyDescent="0.25">
      <c r="A41" s="4" t="s">
        <v>26</v>
      </c>
      <c r="B41" s="16" t="s">
        <v>27</v>
      </c>
      <c r="C41" s="78"/>
      <c r="D41" s="109"/>
      <c r="E41" s="108">
        <f t="shared" si="17"/>
        <v>0</v>
      </c>
      <c r="F41" s="109">
        <v>0</v>
      </c>
      <c r="G41" s="79">
        <f t="shared" si="13"/>
        <v>0</v>
      </c>
      <c r="H41" s="150"/>
      <c r="I41" s="85"/>
      <c r="J41" s="79">
        <v>40</v>
      </c>
      <c r="K41" s="78"/>
      <c r="L41" s="79">
        <v>132</v>
      </c>
      <c r="M41" s="34"/>
      <c r="N41" s="35"/>
      <c r="O41" s="34"/>
      <c r="P41" s="35"/>
      <c r="Q41" s="34"/>
      <c r="R41" s="38"/>
      <c r="S41" s="34"/>
      <c r="T41" s="35"/>
      <c r="U41" s="39"/>
      <c r="V41" s="35"/>
      <c r="W41" s="34"/>
      <c r="X41" s="38"/>
      <c r="Y41" s="155"/>
      <c r="Z41" s="108"/>
      <c r="AA41" s="108">
        <v>172</v>
      </c>
      <c r="AB41" s="109">
        <v>161</v>
      </c>
      <c r="AC41" s="79">
        <f t="shared" si="14"/>
        <v>-11</v>
      </c>
      <c r="AD41" s="96">
        <f t="shared" si="12"/>
        <v>0</v>
      </c>
      <c r="AE41" s="4">
        <f t="shared" si="12"/>
        <v>172</v>
      </c>
      <c r="AF41" s="4">
        <f t="shared" si="15"/>
        <v>172</v>
      </c>
      <c r="AG41" s="4">
        <v>161</v>
      </c>
      <c r="AH41" s="6">
        <f t="shared" si="16"/>
        <v>-11</v>
      </c>
    </row>
    <row r="42" spans="1:34" outlineLevel="1" x14ac:dyDescent="0.25">
      <c r="A42" s="4" t="s">
        <v>28</v>
      </c>
      <c r="B42" s="16" t="s">
        <v>29</v>
      </c>
      <c r="C42" s="156"/>
      <c r="D42" s="109"/>
      <c r="E42" s="108">
        <f t="shared" si="17"/>
        <v>0</v>
      </c>
      <c r="F42" s="109">
        <v>0</v>
      </c>
      <c r="G42" s="79">
        <f t="shared" si="13"/>
        <v>0</v>
      </c>
      <c r="H42" s="150"/>
      <c r="I42" s="39"/>
      <c r="J42" s="35"/>
      <c r="K42" s="36">
        <v>70</v>
      </c>
      <c r="L42" s="37">
        <f>80-K42</f>
        <v>10</v>
      </c>
      <c r="M42" s="34"/>
      <c r="N42" s="35"/>
      <c r="O42" s="34"/>
      <c r="P42" s="35"/>
      <c r="Q42" s="34"/>
      <c r="R42" s="38"/>
      <c r="S42" s="34"/>
      <c r="T42" s="35"/>
      <c r="U42" s="39"/>
      <c r="V42" s="35"/>
      <c r="W42" s="34"/>
      <c r="X42" s="38"/>
      <c r="Y42" s="155"/>
      <c r="Z42" s="108"/>
      <c r="AA42" s="108">
        <v>78</v>
      </c>
      <c r="AB42" s="109">
        <v>80</v>
      </c>
      <c r="AC42" s="79">
        <f t="shared" si="14"/>
        <v>2</v>
      </c>
      <c r="AD42" s="96">
        <f t="shared" si="12"/>
        <v>70</v>
      </c>
      <c r="AE42" s="4">
        <f t="shared" si="12"/>
        <v>10</v>
      </c>
      <c r="AF42" s="4">
        <f t="shared" si="15"/>
        <v>80</v>
      </c>
      <c r="AG42" s="4">
        <v>80</v>
      </c>
      <c r="AH42" s="6">
        <f t="shared" si="16"/>
        <v>0</v>
      </c>
    </row>
    <row r="43" spans="1:34" outlineLevel="1" x14ac:dyDescent="0.25">
      <c r="A43" s="28" t="s">
        <v>51</v>
      </c>
      <c r="B43" s="44" t="s">
        <v>48</v>
      </c>
      <c r="C43" s="156"/>
      <c r="D43" s="109"/>
      <c r="E43" s="108">
        <f t="shared" si="17"/>
        <v>0</v>
      </c>
      <c r="F43" s="109">
        <v>0</v>
      </c>
      <c r="G43" s="79">
        <f t="shared" si="13"/>
        <v>0</v>
      </c>
      <c r="H43" s="150"/>
      <c r="I43" s="100"/>
      <c r="J43" s="37">
        <v>150</v>
      </c>
      <c r="K43" s="34"/>
      <c r="L43" s="35"/>
      <c r="M43" s="34"/>
      <c r="N43" s="35"/>
      <c r="O43" s="34"/>
      <c r="P43" s="35"/>
      <c r="Q43" s="34"/>
      <c r="R43" s="38"/>
      <c r="S43" s="34"/>
      <c r="T43" s="35"/>
      <c r="U43" s="39"/>
      <c r="V43" s="35"/>
      <c r="W43" s="34"/>
      <c r="X43" s="38"/>
      <c r="Y43" s="155"/>
      <c r="Z43" s="108"/>
      <c r="AA43" s="108">
        <v>150</v>
      </c>
      <c r="AB43" s="109">
        <v>23</v>
      </c>
      <c r="AC43" s="79">
        <f t="shared" si="14"/>
        <v>-127</v>
      </c>
      <c r="AD43" s="96">
        <f t="shared" si="12"/>
        <v>0</v>
      </c>
      <c r="AE43" s="4">
        <f t="shared" si="12"/>
        <v>150</v>
      </c>
      <c r="AF43" s="4">
        <f t="shared" si="15"/>
        <v>150</v>
      </c>
      <c r="AG43" s="28">
        <v>150</v>
      </c>
      <c r="AH43" s="6">
        <f t="shared" si="16"/>
        <v>0</v>
      </c>
    </row>
    <row r="44" spans="1:34" outlineLevel="1" x14ac:dyDescent="0.25">
      <c r="A44" s="221" t="s">
        <v>38</v>
      </c>
      <c r="B44" s="222"/>
      <c r="C44" s="80"/>
      <c r="D44" s="119"/>
      <c r="E44" s="9"/>
      <c r="F44" s="119"/>
      <c r="G44" s="10"/>
      <c r="H44" s="150"/>
      <c r="I44" s="82"/>
      <c r="J44" s="55"/>
      <c r="K44" s="80"/>
      <c r="L44" s="55"/>
      <c r="M44" s="80"/>
      <c r="N44" s="55"/>
      <c r="O44" s="80"/>
      <c r="P44" s="55"/>
      <c r="Q44" s="80"/>
      <c r="R44" s="81"/>
      <c r="S44" s="80"/>
      <c r="T44" s="55"/>
      <c r="U44" s="82"/>
      <c r="V44" s="55"/>
      <c r="W44" s="80"/>
      <c r="X44" s="81"/>
      <c r="Y44" s="2"/>
      <c r="Z44" s="9"/>
      <c r="AA44" s="9"/>
      <c r="AB44" s="119"/>
      <c r="AC44" s="10"/>
      <c r="AD44" s="153"/>
      <c r="AE44" s="9"/>
      <c r="AF44" s="9"/>
      <c r="AG44" s="9"/>
      <c r="AH44" s="10"/>
    </row>
    <row r="45" spans="1:34" outlineLevel="1" x14ac:dyDescent="0.25">
      <c r="A45" s="4" t="s">
        <v>9</v>
      </c>
      <c r="B45" s="16" t="s">
        <v>82</v>
      </c>
      <c r="C45" s="156"/>
      <c r="D45" s="109"/>
      <c r="E45" s="108">
        <v>1800</v>
      </c>
      <c r="F45" s="109">
        <v>644</v>
      </c>
      <c r="G45" s="37">
        <f t="shared" si="13"/>
        <v>-1156</v>
      </c>
      <c r="H45" s="150"/>
      <c r="I45" s="100"/>
      <c r="J45" s="37">
        <v>25</v>
      </c>
      <c r="K45" s="36"/>
      <c r="L45" s="37">
        <v>25</v>
      </c>
      <c r="M45" s="36">
        <v>37</v>
      </c>
      <c r="N45" s="37">
        <f>250-M45</f>
        <v>213</v>
      </c>
      <c r="O45" s="83"/>
      <c r="P45" s="84">
        <v>50</v>
      </c>
      <c r="Q45" s="34"/>
      <c r="R45" s="38"/>
      <c r="S45" s="34"/>
      <c r="T45" s="35"/>
      <c r="U45" s="39"/>
      <c r="V45" s="35"/>
      <c r="W45" s="83"/>
      <c r="X45" s="123">
        <v>175</v>
      </c>
      <c r="Y45" s="155"/>
      <c r="Z45" s="108"/>
      <c r="AA45" s="161">
        <v>524</v>
      </c>
      <c r="AB45" s="125">
        <v>322</v>
      </c>
      <c r="AC45" s="37">
        <f t="shared" si="14"/>
        <v>-202</v>
      </c>
      <c r="AD45" s="96">
        <f t="shared" ref="AD45:AE47" si="18">C45+I45+K45+M45+O45+Q45+S45+U45+W45</f>
        <v>37</v>
      </c>
      <c r="AE45" s="4">
        <f t="shared" si="18"/>
        <v>488</v>
      </c>
      <c r="AF45" s="4">
        <f t="shared" si="15"/>
        <v>525</v>
      </c>
      <c r="AG45" s="4">
        <v>966</v>
      </c>
      <c r="AH45" s="6">
        <f t="shared" ref="AH45:AH47" si="19">AG45-AF45</f>
        <v>441</v>
      </c>
    </row>
    <row r="46" spans="1:34" outlineLevel="1" x14ac:dyDescent="0.25">
      <c r="A46" s="4" t="s">
        <v>10</v>
      </c>
      <c r="B46" s="16" t="s">
        <v>83</v>
      </c>
      <c r="C46" s="156"/>
      <c r="D46" s="109"/>
      <c r="E46" s="108">
        <v>800</v>
      </c>
      <c r="F46" s="109">
        <v>238</v>
      </c>
      <c r="G46" s="37">
        <f t="shared" si="13"/>
        <v>-562</v>
      </c>
      <c r="H46" s="150"/>
      <c r="I46" s="100"/>
      <c r="J46" s="37">
        <v>25</v>
      </c>
      <c r="K46" s="36"/>
      <c r="L46" s="37">
        <v>25</v>
      </c>
      <c r="M46" s="36">
        <v>49</v>
      </c>
      <c r="N46" s="37">
        <f>400-M46</f>
        <v>351</v>
      </c>
      <c r="O46" s="83"/>
      <c r="P46" s="84">
        <v>150</v>
      </c>
      <c r="Q46" s="34"/>
      <c r="R46" s="38"/>
      <c r="S46" s="34"/>
      <c r="T46" s="35"/>
      <c r="U46" s="39"/>
      <c r="V46" s="35"/>
      <c r="W46" s="83"/>
      <c r="X46" s="123">
        <v>75</v>
      </c>
      <c r="Y46" s="155"/>
      <c r="Z46" s="108"/>
      <c r="AA46" s="108">
        <v>674</v>
      </c>
      <c r="AB46" s="125">
        <v>805</v>
      </c>
      <c r="AC46" s="37">
        <f t="shared" si="14"/>
        <v>131</v>
      </c>
      <c r="AD46" s="96">
        <f t="shared" si="18"/>
        <v>49</v>
      </c>
      <c r="AE46" s="4">
        <f t="shared" si="18"/>
        <v>626</v>
      </c>
      <c r="AF46" s="4">
        <f t="shared" si="15"/>
        <v>675</v>
      </c>
      <c r="AG46" s="4">
        <v>966</v>
      </c>
      <c r="AH46" s="6">
        <f t="shared" si="19"/>
        <v>291</v>
      </c>
    </row>
    <row r="47" spans="1:34" outlineLevel="1" x14ac:dyDescent="0.25">
      <c r="A47" s="4" t="s">
        <v>20</v>
      </c>
      <c r="B47" s="16" t="s">
        <v>21</v>
      </c>
      <c r="C47" s="156"/>
      <c r="D47" s="109"/>
      <c r="E47" s="108">
        <f t="shared" si="17"/>
        <v>0</v>
      </c>
      <c r="F47" s="109">
        <v>0</v>
      </c>
      <c r="G47" s="37">
        <f t="shared" si="13"/>
        <v>0</v>
      </c>
      <c r="H47" s="150"/>
      <c r="I47" s="39"/>
      <c r="J47" s="35"/>
      <c r="K47" s="34"/>
      <c r="L47" s="35"/>
      <c r="M47" s="78">
        <v>23</v>
      </c>
      <c r="N47" s="79">
        <v>0</v>
      </c>
      <c r="O47" s="34"/>
      <c r="P47" s="35"/>
      <c r="Q47" s="34"/>
      <c r="R47" s="38"/>
      <c r="S47" s="34"/>
      <c r="T47" s="35"/>
      <c r="U47" s="39"/>
      <c r="V47" s="35"/>
      <c r="W47" s="34"/>
      <c r="X47" s="38"/>
      <c r="Y47" s="155"/>
      <c r="Z47" s="108"/>
      <c r="AA47" s="108">
        <v>23</v>
      </c>
      <c r="AB47" s="109">
        <v>0</v>
      </c>
      <c r="AC47" s="37">
        <f t="shared" si="14"/>
        <v>-23</v>
      </c>
      <c r="AD47" s="96">
        <f t="shared" si="18"/>
        <v>23</v>
      </c>
      <c r="AE47" s="4">
        <f t="shared" si="18"/>
        <v>0</v>
      </c>
      <c r="AF47" s="4">
        <f t="shared" si="15"/>
        <v>23</v>
      </c>
      <c r="AG47" s="4">
        <v>0</v>
      </c>
      <c r="AH47" s="6">
        <f t="shared" si="19"/>
        <v>-23</v>
      </c>
    </row>
    <row r="48" spans="1:34" outlineLevel="1" x14ac:dyDescent="0.25">
      <c r="A48" s="221" t="s">
        <v>34</v>
      </c>
      <c r="B48" s="222"/>
      <c r="C48" s="80"/>
      <c r="D48" s="119"/>
      <c r="E48" s="9"/>
      <c r="F48" s="119"/>
      <c r="G48" s="10"/>
      <c r="H48" s="150"/>
      <c r="I48" s="82"/>
      <c r="J48" s="55"/>
      <c r="K48" s="80"/>
      <c r="L48" s="55"/>
      <c r="M48" s="80"/>
      <c r="N48" s="55"/>
      <c r="O48" s="80"/>
      <c r="P48" s="55"/>
      <c r="Q48" s="80"/>
      <c r="R48" s="81"/>
      <c r="S48" s="80"/>
      <c r="T48" s="55"/>
      <c r="U48" s="82"/>
      <c r="V48" s="55"/>
      <c r="W48" s="80"/>
      <c r="X48" s="81"/>
      <c r="Y48" s="2"/>
      <c r="Z48" s="9"/>
      <c r="AA48" s="9"/>
      <c r="AB48" s="119"/>
      <c r="AC48" s="10"/>
      <c r="AD48" s="153"/>
      <c r="AE48" s="9"/>
      <c r="AF48" s="9"/>
      <c r="AG48" s="9"/>
      <c r="AH48" s="10"/>
    </row>
    <row r="49" spans="1:34" outlineLevel="1" x14ac:dyDescent="0.25">
      <c r="A49" s="4" t="s">
        <v>22</v>
      </c>
      <c r="B49" s="16" t="s">
        <v>23</v>
      </c>
      <c r="C49" s="158"/>
      <c r="D49" s="28"/>
      <c r="E49" s="4">
        <v>388</v>
      </c>
      <c r="F49" s="28">
        <v>200</v>
      </c>
      <c r="G49" s="37">
        <f>F49-E49</f>
        <v>-188</v>
      </c>
      <c r="H49" s="150"/>
      <c r="I49" s="100">
        <v>181</v>
      </c>
      <c r="J49" s="37">
        <f>1800-I49</f>
        <v>1619</v>
      </c>
      <c r="K49" s="78"/>
      <c r="L49" s="79">
        <v>50</v>
      </c>
      <c r="M49" s="78"/>
      <c r="N49" s="79">
        <v>50</v>
      </c>
      <c r="O49" s="34"/>
      <c r="P49" s="35"/>
      <c r="Q49" s="34"/>
      <c r="R49" s="38"/>
      <c r="S49" s="78"/>
      <c r="T49" s="79">
        <v>40</v>
      </c>
      <c r="U49" s="85"/>
      <c r="V49" s="79">
        <v>40</v>
      </c>
      <c r="W49" s="78"/>
      <c r="X49" s="116">
        <v>400</v>
      </c>
      <c r="Y49" s="155"/>
      <c r="Z49" s="108"/>
      <c r="AA49" s="108">
        <v>2380</v>
      </c>
      <c r="AB49" s="109">
        <v>1609</v>
      </c>
      <c r="AC49" s="37">
        <f>AB49-AA49</f>
        <v>-771</v>
      </c>
      <c r="AD49" s="96">
        <f>C49+I49+K49+M49+O49+Q49+S49+U49+W49</f>
        <v>181</v>
      </c>
      <c r="AE49" s="4">
        <f>D49+J49+L49+N49+P49+R49+T49+V49+X49</f>
        <v>2199</v>
      </c>
      <c r="AF49" s="4">
        <f t="shared" si="15"/>
        <v>2380</v>
      </c>
      <c r="AG49" s="4">
        <v>1809</v>
      </c>
      <c r="AH49" s="6">
        <f t="shared" ref="AH49" si="20">AG49-AF49</f>
        <v>-571</v>
      </c>
    </row>
    <row r="50" spans="1:34" outlineLevel="1" x14ac:dyDescent="0.25">
      <c r="A50" s="4" t="s">
        <v>108</v>
      </c>
      <c r="B50" s="16" t="s">
        <v>107</v>
      </c>
      <c r="C50" s="158"/>
      <c r="D50" s="28"/>
      <c r="E50" s="4"/>
      <c r="F50" s="28"/>
      <c r="G50" s="37"/>
      <c r="H50" s="150"/>
      <c r="I50" s="100"/>
      <c r="J50" s="37"/>
      <c r="K50" s="78"/>
      <c r="L50" s="79"/>
      <c r="M50" s="78"/>
      <c r="N50" s="79"/>
      <c r="O50" s="34"/>
      <c r="P50" s="35"/>
      <c r="Q50" s="34"/>
      <c r="R50" s="38"/>
      <c r="S50" s="78"/>
      <c r="T50" s="79"/>
      <c r="U50" s="85"/>
      <c r="V50" s="79"/>
      <c r="W50" s="78"/>
      <c r="X50" s="116"/>
      <c r="Y50" s="155"/>
      <c r="Z50" s="108"/>
      <c r="AA50" s="108"/>
      <c r="AB50" s="109"/>
      <c r="AC50" s="37"/>
      <c r="AD50" s="96"/>
      <c r="AE50" s="4"/>
      <c r="AF50" s="4"/>
      <c r="AG50" s="4"/>
      <c r="AH50" s="6"/>
    </row>
    <row r="51" spans="1:34" outlineLevel="1" x14ac:dyDescent="0.25">
      <c r="A51" s="221" t="s">
        <v>35</v>
      </c>
      <c r="B51" s="222"/>
      <c r="C51" s="80"/>
      <c r="D51" s="119"/>
      <c r="E51" s="9"/>
      <c r="F51" s="119"/>
      <c r="G51" s="10"/>
      <c r="H51" s="150"/>
      <c r="I51" s="82"/>
      <c r="J51" s="55"/>
      <c r="K51" s="80"/>
      <c r="L51" s="55"/>
      <c r="M51" s="80"/>
      <c r="N51" s="55"/>
      <c r="O51" s="80"/>
      <c r="P51" s="55"/>
      <c r="Q51" s="80"/>
      <c r="R51" s="81"/>
      <c r="S51" s="80"/>
      <c r="T51" s="55"/>
      <c r="U51" s="82"/>
      <c r="V51" s="55"/>
      <c r="W51" s="80"/>
      <c r="X51" s="81"/>
      <c r="Y51" s="2"/>
      <c r="Z51" s="9"/>
      <c r="AA51" s="9"/>
      <c r="AB51" s="119"/>
      <c r="AC51" s="10"/>
      <c r="AD51" s="153"/>
      <c r="AE51" s="9"/>
      <c r="AF51" s="9"/>
      <c r="AG51" s="9"/>
      <c r="AH51" s="10"/>
    </row>
    <row r="52" spans="1:34" outlineLevel="1" x14ac:dyDescent="0.25">
      <c r="A52" s="4" t="s">
        <v>16</v>
      </c>
      <c r="B52" s="16" t="s">
        <v>17</v>
      </c>
      <c r="C52" s="156"/>
      <c r="D52" s="109"/>
      <c r="E52" s="4">
        <v>243</v>
      </c>
      <c r="F52" s="109">
        <v>0</v>
      </c>
      <c r="G52" s="37">
        <f t="shared" si="13"/>
        <v>-243</v>
      </c>
      <c r="H52" s="150"/>
      <c r="I52" s="39"/>
      <c r="J52" s="35"/>
      <c r="K52" s="34"/>
      <c r="L52" s="35"/>
      <c r="M52" s="34"/>
      <c r="N52" s="35"/>
      <c r="O52" s="34"/>
      <c r="P52" s="35"/>
      <c r="Q52" s="34"/>
      <c r="R52" s="38"/>
      <c r="S52" s="34"/>
      <c r="T52" s="35"/>
      <c r="U52" s="39"/>
      <c r="V52" s="35"/>
      <c r="W52" s="78"/>
      <c r="X52" s="116">
        <v>81</v>
      </c>
      <c r="Y52" s="155"/>
      <c r="Z52" s="108"/>
      <c r="AA52" s="108">
        <v>81</v>
      </c>
      <c r="AB52" s="109">
        <v>0</v>
      </c>
      <c r="AC52" s="37">
        <f t="shared" si="14"/>
        <v>-81</v>
      </c>
      <c r="AD52" s="96">
        <f>C52+I52+K52+M52+O52+Q52+S52+U52+W52</f>
        <v>0</v>
      </c>
      <c r="AE52" s="4">
        <f>D52+J52+L52+N52+P52+R52+T52+V52+X52</f>
        <v>81</v>
      </c>
      <c r="AF52" s="4">
        <f t="shared" si="15"/>
        <v>81</v>
      </c>
      <c r="AG52" s="4">
        <v>0</v>
      </c>
      <c r="AH52" s="6">
        <f t="shared" ref="AH52:AH53" si="21">AG52-AF52</f>
        <v>-81</v>
      </c>
    </row>
    <row r="53" spans="1:34" outlineLevel="1" x14ac:dyDescent="0.25">
      <c r="A53" s="4" t="s">
        <v>30</v>
      </c>
      <c r="B53" s="16" t="s">
        <v>31</v>
      </c>
      <c r="C53" s="158"/>
      <c r="D53" s="28"/>
      <c r="E53" s="4">
        <v>1700</v>
      </c>
      <c r="F53" s="28">
        <v>2575</v>
      </c>
      <c r="G53" s="37">
        <f t="shared" si="13"/>
        <v>875</v>
      </c>
      <c r="H53" s="150"/>
      <c r="I53" s="39"/>
      <c r="J53" s="35"/>
      <c r="K53" s="34"/>
      <c r="L53" s="35"/>
      <c r="M53" s="34"/>
      <c r="N53" s="35"/>
      <c r="O53" s="34"/>
      <c r="P53" s="35"/>
      <c r="Q53" s="34"/>
      <c r="R53" s="38"/>
      <c r="S53" s="34"/>
      <c r="T53" s="35"/>
      <c r="U53" s="39"/>
      <c r="V53" s="35"/>
      <c r="W53" s="78"/>
      <c r="X53" s="116">
        <v>1164</v>
      </c>
      <c r="Y53" s="155"/>
      <c r="Z53" s="108"/>
      <c r="AA53" s="108">
        <v>1164</v>
      </c>
      <c r="AB53" s="109">
        <v>0</v>
      </c>
      <c r="AC53" s="37">
        <f t="shared" si="14"/>
        <v>-1164</v>
      </c>
      <c r="AD53" s="96">
        <f>C53+I53+K53+M53+O53+Q53+S53+U53+W53</f>
        <v>0</v>
      </c>
      <c r="AE53" s="4">
        <f>D53+J53+L53+N53+P53+R53+T53+V53+X53</f>
        <v>1164</v>
      </c>
      <c r="AF53" s="4">
        <f t="shared" si="15"/>
        <v>1164</v>
      </c>
      <c r="AG53" s="4">
        <v>2575</v>
      </c>
      <c r="AH53" s="6">
        <f t="shared" si="21"/>
        <v>1411</v>
      </c>
    </row>
    <row r="54" spans="1:34" outlineLevel="1" x14ac:dyDescent="0.25">
      <c r="A54" s="221" t="s">
        <v>36</v>
      </c>
      <c r="B54" s="222"/>
      <c r="C54" s="80"/>
      <c r="D54" s="119"/>
      <c r="E54" s="9"/>
      <c r="F54" s="119"/>
      <c r="G54" s="10"/>
      <c r="H54" s="150"/>
      <c r="I54" s="82"/>
      <c r="J54" s="55"/>
      <c r="K54" s="80"/>
      <c r="L54" s="55"/>
      <c r="M54" s="80"/>
      <c r="N54" s="55"/>
      <c r="O54" s="80"/>
      <c r="P54" s="55"/>
      <c r="Q54" s="80"/>
      <c r="R54" s="81"/>
      <c r="S54" s="80"/>
      <c r="T54" s="55"/>
      <c r="U54" s="82"/>
      <c r="V54" s="55"/>
      <c r="W54" s="80"/>
      <c r="X54" s="81"/>
      <c r="Y54" s="2"/>
      <c r="Z54" s="9"/>
      <c r="AA54" s="9"/>
      <c r="AB54" s="119"/>
      <c r="AC54" s="10"/>
      <c r="AD54" s="153"/>
      <c r="AE54" s="9"/>
      <c r="AF54" s="9"/>
      <c r="AG54" s="9"/>
      <c r="AH54" s="10"/>
    </row>
    <row r="55" spans="1:34" outlineLevel="1" x14ac:dyDescent="0.25">
      <c r="A55" s="4" t="s">
        <v>6</v>
      </c>
      <c r="B55" s="16" t="s">
        <v>36</v>
      </c>
      <c r="C55" s="86"/>
      <c r="D55" s="120"/>
      <c r="E55" s="4">
        <v>1000</v>
      </c>
      <c r="F55" s="120">
        <v>157</v>
      </c>
      <c r="G55" s="41">
        <f>F55-E55</f>
        <v>-843</v>
      </c>
      <c r="H55" s="150"/>
      <c r="I55" s="118">
        <v>668</v>
      </c>
      <c r="J55" s="33">
        <f>3200-I55</f>
        <v>2532</v>
      </c>
      <c r="K55" s="87"/>
      <c r="L55" s="88"/>
      <c r="M55" s="87"/>
      <c r="N55" s="88"/>
      <c r="O55" s="87"/>
      <c r="P55" s="88"/>
      <c r="Q55" s="87"/>
      <c r="R55" s="89"/>
      <c r="S55" s="87"/>
      <c r="T55" s="88"/>
      <c r="U55" s="90"/>
      <c r="V55" s="88"/>
      <c r="W55" s="87"/>
      <c r="X55" s="89"/>
      <c r="Y55" s="155"/>
      <c r="Z55" s="108"/>
      <c r="AA55" s="108">
        <v>3200</v>
      </c>
      <c r="AB55" s="120">
        <v>3200</v>
      </c>
      <c r="AC55" s="37">
        <f t="shared" si="14"/>
        <v>0</v>
      </c>
      <c r="AD55" s="96">
        <f>C55+I55+K55+M55+O55+Q55+S55+U55+W55</f>
        <v>668</v>
      </c>
      <c r="AE55" s="4">
        <f>D55+J55+L55+N55+P55+R55+T55+V55+X55</f>
        <v>2532</v>
      </c>
      <c r="AF55" s="4">
        <f t="shared" si="15"/>
        <v>3200</v>
      </c>
      <c r="AG55" s="4">
        <v>3200</v>
      </c>
      <c r="AH55" s="6">
        <f t="shared" ref="AH55" si="22">AG55-AF55</f>
        <v>0</v>
      </c>
    </row>
    <row r="56" spans="1:34" outlineLevel="1" x14ac:dyDescent="0.25">
      <c r="A56" s="221" t="s">
        <v>33</v>
      </c>
      <c r="B56" s="222"/>
      <c r="C56" s="80"/>
      <c r="D56" s="119"/>
      <c r="E56" s="9"/>
      <c r="F56" s="119"/>
      <c r="G56" s="10"/>
      <c r="H56" s="150"/>
      <c r="I56" s="82"/>
      <c r="J56" s="55"/>
      <c r="K56" s="80"/>
      <c r="L56" s="55"/>
      <c r="M56" s="80"/>
      <c r="N56" s="55"/>
      <c r="O56" s="80"/>
      <c r="P56" s="55"/>
      <c r="Q56" s="80"/>
      <c r="R56" s="81"/>
      <c r="S56" s="80"/>
      <c r="T56" s="55"/>
      <c r="U56" s="82"/>
      <c r="V56" s="55"/>
      <c r="W56" s="80"/>
      <c r="X56" s="81"/>
      <c r="Y56" s="2"/>
      <c r="Z56" s="9"/>
      <c r="AA56" s="9"/>
      <c r="AB56" s="119"/>
      <c r="AC56" s="10"/>
      <c r="AD56" s="153"/>
      <c r="AE56" s="9"/>
      <c r="AF56" s="9"/>
      <c r="AG56" s="9"/>
      <c r="AH56" s="10"/>
    </row>
    <row r="57" spans="1:34" outlineLevel="1" x14ac:dyDescent="0.25">
      <c r="A57" s="4" t="s">
        <v>7</v>
      </c>
      <c r="B57" s="16" t="s">
        <v>8</v>
      </c>
      <c r="C57" s="158"/>
      <c r="D57" s="102"/>
      <c r="E57" s="4">
        <v>3149</v>
      </c>
      <c r="F57" s="102">
        <v>2893</v>
      </c>
      <c r="G57" s="41">
        <f>F57-E57</f>
        <v>-256</v>
      </c>
      <c r="H57" s="150"/>
      <c r="I57" s="118">
        <v>75</v>
      </c>
      <c r="J57" s="33">
        <v>0</v>
      </c>
      <c r="K57" s="87"/>
      <c r="L57" s="88"/>
      <c r="M57" s="87"/>
      <c r="N57" s="88"/>
      <c r="O57" s="87"/>
      <c r="P57" s="88"/>
      <c r="Q57" s="87"/>
      <c r="R57" s="89"/>
      <c r="S57" s="87"/>
      <c r="T57" s="88"/>
      <c r="U57" s="90"/>
      <c r="V57" s="88"/>
      <c r="W57" s="86"/>
      <c r="X57" s="124"/>
      <c r="Y57" s="155"/>
      <c r="Z57" s="108"/>
      <c r="AA57" s="108">
        <v>75</v>
      </c>
      <c r="AB57" s="120">
        <v>0</v>
      </c>
      <c r="AC57" s="37">
        <f t="shared" si="14"/>
        <v>-75</v>
      </c>
      <c r="AD57" s="96">
        <f t="shared" ref="AD57:AE59" si="23">C57+I57+K57+M57+O57+Q57+S57+U57+W57</f>
        <v>75</v>
      </c>
      <c r="AE57" s="4">
        <f t="shared" si="23"/>
        <v>0</v>
      </c>
      <c r="AF57" s="4">
        <f t="shared" si="15"/>
        <v>75</v>
      </c>
      <c r="AG57" s="4">
        <f>3058-165</f>
        <v>2893</v>
      </c>
      <c r="AH57" s="6">
        <f t="shared" ref="AH57:AH59" si="24">AG57-AF57</f>
        <v>2818</v>
      </c>
    </row>
    <row r="58" spans="1:34" outlineLevel="1" x14ac:dyDescent="0.25">
      <c r="A58" s="66" t="s">
        <v>5</v>
      </c>
      <c r="B58" s="31" t="s">
        <v>74</v>
      </c>
      <c r="C58" s="157"/>
      <c r="D58" s="66"/>
      <c r="E58" s="66">
        <v>0</v>
      </c>
      <c r="F58" s="66">
        <v>0</v>
      </c>
      <c r="G58" s="35">
        <f t="shared" si="13"/>
        <v>0</v>
      </c>
      <c r="H58" s="150"/>
      <c r="I58" s="32"/>
      <c r="J58" s="30"/>
      <c r="K58" s="29"/>
      <c r="L58" s="30"/>
      <c r="M58" s="29"/>
      <c r="N58" s="30"/>
      <c r="O58" s="29"/>
      <c r="P58" s="30"/>
      <c r="Q58" s="29"/>
      <c r="R58" s="31"/>
      <c r="S58" s="87"/>
      <c r="T58" s="88"/>
      <c r="U58" s="32"/>
      <c r="V58" s="30"/>
      <c r="W58" s="29"/>
      <c r="X58" s="31"/>
      <c r="Y58" s="13"/>
      <c r="Z58" s="57"/>
      <c r="AA58" s="66">
        <v>0</v>
      </c>
      <c r="AB58" s="66">
        <v>0</v>
      </c>
      <c r="AC58" s="35">
        <f t="shared" si="14"/>
        <v>0</v>
      </c>
      <c r="AD58" s="95">
        <f t="shared" si="23"/>
        <v>0</v>
      </c>
      <c r="AE58" s="57">
        <f t="shared" si="23"/>
        <v>0</v>
      </c>
      <c r="AF58" s="57">
        <f t="shared" si="15"/>
        <v>0</v>
      </c>
      <c r="AG58" s="67">
        <v>0</v>
      </c>
      <c r="AH58" s="14">
        <f t="shared" si="24"/>
        <v>0</v>
      </c>
    </row>
    <row r="59" spans="1:34" ht="15.75" outlineLevel="1" thickBot="1" x14ac:dyDescent="0.3">
      <c r="A59" s="4" t="s">
        <v>24</v>
      </c>
      <c r="B59" s="62" t="s">
        <v>25</v>
      </c>
      <c r="C59" s="159"/>
      <c r="D59" s="121"/>
      <c r="E59" s="12">
        <v>243</v>
      </c>
      <c r="F59" s="121">
        <v>243</v>
      </c>
      <c r="G59" s="92">
        <f t="shared" si="13"/>
        <v>0</v>
      </c>
      <c r="H59" s="150"/>
      <c r="I59" s="32"/>
      <c r="J59" s="30"/>
      <c r="K59" s="29"/>
      <c r="L59" s="30"/>
      <c r="M59" s="29"/>
      <c r="N59" s="30"/>
      <c r="O59" s="29"/>
      <c r="P59" s="30"/>
      <c r="Q59" s="29"/>
      <c r="R59" s="31"/>
      <c r="S59" s="29"/>
      <c r="T59" s="30"/>
      <c r="U59" s="32"/>
      <c r="V59" s="30"/>
      <c r="W59" s="91"/>
      <c r="X59" s="93">
        <v>406</v>
      </c>
      <c r="Y59" s="20"/>
      <c r="Z59" s="108"/>
      <c r="AA59" s="114">
        <v>406</v>
      </c>
      <c r="AB59" s="126">
        <v>0</v>
      </c>
      <c r="AC59" s="92">
        <f t="shared" si="14"/>
        <v>-406</v>
      </c>
      <c r="AD59" s="105">
        <f t="shared" si="23"/>
        <v>0</v>
      </c>
      <c r="AE59" s="53">
        <f t="shared" si="23"/>
        <v>406</v>
      </c>
      <c r="AF59" s="53">
        <f t="shared" si="15"/>
        <v>406</v>
      </c>
      <c r="AG59" s="53">
        <v>0</v>
      </c>
      <c r="AH59" s="52">
        <f t="shared" si="24"/>
        <v>-406</v>
      </c>
    </row>
    <row r="60" spans="1:34" ht="15.75" outlineLevel="1" thickBot="1" x14ac:dyDescent="0.3">
      <c r="B60" s="27" t="s">
        <v>49</v>
      </c>
      <c r="C60" s="103">
        <f>SUM(C37:C59)</f>
        <v>0</v>
      </c>
      <c r="D60" s="11">
        <f>SUM(D37:D59)</f>
        <v>0</v>
      </c>
      <c r="E60" s="104">
        <f>SUM(E37:E59)</f>
        <v>9373</v>
      </c>
      <c r="F60" s="11">
        <f>SUM(F37:F59)</f>
        <v>7000</v>
      </c>
      <c r="G60" s="111">
        <f>F60-E60</f>
        <v>-2373</v>
      </c>
      <c r="H60" s="151"/>
      <c r="I60" s="11">
        <f t="shared" ref="I60:X60" si="25">SUM(I37:I59)</f>
        <v>924</v>
      </c>
      <c r="J60" s="11">
        <f t="shared" si="25"/>
        <v>4391</v>
      </c>
      <c r="K60" s="11">
        <f t="shared" si="25"/>
        <v>224</v>
      </c>
      <c r="L60" s="11">
        <f t="shared" si="25"/>
        <v>274</v>
      </c>
      <c r="M60" s="11">
        <f t="shared" si="25"/>
        <v>109</v>
      </c>
      <c r="N60" s="11">
        <f t="shared" si="25"/>
        <v>634</v>
      </c>
      <c r="O60" s="11">
        <f t="shared" si="25"/>
        <v>0</v>
      </c>
      <c r="P60" s="11">
        <f t="shared" si="25"/>
        <v>220</v>
      </c>
      <c r="Q60" s="11">
        <f t="shared" si="25"/>
        <v>0</v>
      </c>
      <c r="R60" s="11">
        <f t="shared" si="25"/>
        <v>0</v>
      </c>
      <c r="S60" s="11">
        <f t="shared" si="25"/>
        <v>0</v>
      </c>
      <c r="T60" s="11">
        <f t="shared" si="25"/>
        <v>40</v>
      </c>
      <c r="U60" s="11">
        <f t="shared" si="25"/>
        <v>0</v>
      </c>
      <c r="V60" s="11">
        <f t="shared" si="25"/>
        <v>40</v>
      </c>
      <c r="W60" s="11">
        <f t="shared" si="25"/>
        <v>0</v>
      </c>
      <c r="X60" s="11">
        <f t="shared" si="25"/>
        <v>2331</v>
      </c>
      <c r="Y60" s="107">
        <f>SUM(Y37:Y59)</f>
        <v>0</v>
      </c>
      <c r="Z60" s="104">
        <f>SUM(Z37:Z59)</f>
        <v>0</v>
      </c>
      <c r="AA60" s="104">
        <f>SUM(AA37:AA59)</f>
        <v>9183</v>
      </c>
      <c r="AB60" s="104">
        <f>SUM(AB37:AB59)</f>
        <v>6200</v>
      </c>
      <c r="AC60" s="111">
        <f>AB60-AA60</f>
        <v>-2983</v>
      </c>
      <c r="AD60" s="58">
        <f>SUM(AD37:AD59)</f>
        <v>1257</v>
      </c>
      <c r="AE60" s="58">
        <f>SUM(AE37:AE59)</f>
        <v>7930</v>
      </c>
      <c r="AF60" s="58">
        <f>SUM(AF37:AF59)</f>
        <v>9187</v>
      </c>
      <c r="AG60" s="58">
        <f>SUM(AG37:AG59)</f>
        <v>12800</v>
      </c>
      <c r="AH60" s="64">
        <f>AG60-AF60</f>
        <v>3613</v>
      </c>
    </row>
    <row r="61" spans="1:34" x14ac:dyDescent="0.25">
      <c r="B61" s="65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</row>
    <row r="62" spans="1:34" ht="15.75" thickBot="1" x14ac:dyDescent="0.3">
      <c r="B62" s="65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</row>
    <row r="63" spans="1:34" ht="27" outlineLevel="1" thickBot="1" x14ac:dyDescent="0.3">
      <c r="A63" s="207">
        <v>2017</v>
      </c>
      <c r="B63" s="208"/>
    </row>
    <row r="64" spans="1:34" ht="15.75" outlineLevel="1" thickBot="1" x14ac:dyDescent="0.3">
      <c r="A64" s="209" t="s">
        <v>0</v>
      </c>
      <c r="B64" s="245" t="s">
        <v>1</v>
      </c>
      <c r="C64" s="204">
        <v>2017</v>
      </c>
      <c r="D64" s="205"/>
      <c r="E64" s="205"/>
      <c r="F64" s="205"/>
      <c r="G64" s="205"/>
      <c r="H64" s="205"/>
      <c r="I64" s="211"/>
      <c r="J64" s="211"/>
      <c r="K64" s="211"/>
      <c r="L64" s="211"/>
      <c r="M64" s="211"/>
      <c r="N64" s="211"/>
      <c r="O64" s="211"/>
      <c r="P64" s="211"/>
      <c r="Q64" s="211"/>
      <c r="R64" s="211"/>
      <c r="S64" s="211"/>
      <c r="T64" s="211"/>
      <c r="U64" s="211"/>
      <c r="V64" s="211"/>
      <c r="W64" s="211"/>
      <c r="X64" s="211"/>
      <c r="Y64" s="211"/>
      <c r="Z64" s="211"/>
      <c r="AA64" s="211"/>
      <c r="AB64" s="211"/>
      <c r="AC64" s="211"/>
      <c r="AD64" s="211"/>
      <c r="AE64" s="211"/>
      <c r="AF64" s="211"/>
      <c r="AG64" s="211"/>
      <c r="AH64" s="212"/>
    </row>
    <row r="65" spans="1:34" ht="15.75" customHeight="1" outlineLevel="1" thickBot="1" x14ac:dyDescent="0.3">
      <c r="A65" s="210"/>
      <c r="B65" s="224"/>
      <c r="C65" s="218" t="s">
        <v>84</v>
      </c>
      <c r="D65" s="216"/>
      <c r="E65" s="216"/>
      <c r="F65" s="216"/>
      <c r="G65" s="217"/>
      <c r="H65" s="150"/>
      <c r="I65" s="216" t="s">
        <v>100</v>
      </c>
      <c r="J65" s="217"/>
      <c r="K65" s="218" t="s">
        <v>42</v>
      </c>
      <c r="L65" s="217"/>
      <c r="M65" s="218" t="s">
        <v>43</v>
      </c>
      <c r="N65" s="217"/>
      <c r="O65" s="218" t="s">
        <v>44</v>
      </c>
      <c r="P65" s="217"/>
      <c r="Q65" s="218" t="s">
        <v>45</v>
      </c>
      <c r="R65" s="216"/>
      <c r="S65" s="218" t="s">
        <v>50</v>
      </c>
      <c r="T65" s="217"/>
      <c r="U65" s="216" t="s">
        <v>46</v>
      </c>
      <c r="V65" s="217"/>
      <c r="W65" s="218" t="s">
        <v>47</v>
      </c>
      <c r="X65" s="216"/>
      <c r="Y65" s="213" t="s">
        <v>85</v>
      </c>
      <c r="Z65" s="214"/>
      <c r="AA65" s="214"/>
      <c r="AB65" s="214"/>
      <c r="AC65" s="215"/>
      <c r="AD65" s="216" t="s">
        <v>86</v>
      </c>
      <c r="AE65" s="216"/>
      <c r="AF65" s="216"/>
      <c r="AG65" s="216"/>
      <c r="AH65" s="217"/>
    </row>
    <row r="66" spans="1:34" outlineLevel="1" x14ac:dyDescent="0.25">
      <c r="A66" s="54" t="s">
        <v>2</v>
      </c>
      <c r="B66" s="117" t="s">
        <v>3</v>
      </c>
      <c r="C66" s="2" t="s">
        <v>39</v>
      </c>
      <c r="D66" s="9" t="s">
        <v>40</v>
      </c>
      <c r="E66" s="9" t="s">
        <v>4</v>
      </c>
      <c r="F66" s="9" t="s">
        <v>32</v>
      </c>
      <c r="G66" s="10" t="s">
        <v>52</v>
      </c>
      <c r="H66" s="150"/>
      <c r="I66" s="154" t="s">
        <v>39</v>
      </c>
      <c r="J66" s="10" t="s">
        <v>40</v>
      </c>
      <c r="K66" s="2" t="s">
        <v>39</v>
      </c>
      <c r="L66" s="10" t="s">
        <v>40</v>
      </c>
      <c r="M66" s="2" t="s">
        <v>39</v>
      </c>
      <c r="N66" s="10" t="s">
        <v>40</v>
      </c>
      <c r="O66" s="2" t="s">
        <v>39</v>
      </c>
      <c r="P66" s="10" t="s">
        <v>40</v>
      </c>
      <c r="Q66" s="2" t="s">
        <v>39</v>
      </c>
      <c r="R66" s="152" t="s">
        <v>40</v>
      </c>
      <c r="S66" s="2" t="s">
        <v>39</v>
      </c>
      <c r="T66" s="10" t="s">
        <v>40</v>
      </c>
      <c r="U66" s="154" t="s">
        <v>39</v>
      </c>
      <c r="V66" s="10" t="s">
        <v>40</v>
      </c>
      <c r="W66" s="2" t="s">
        <v>39</v>
      </c>
      <c r="X66" s="152" t="s">
        <v>40</v>
      </c>
      <c r="Y66" s="2" t="s">
        <v>39</v>
      </c>
      <c r="Z66" s="9" t="s">
        <v>40</v>
      </c>
      <c r="AA66" s="9" t="s">
        <v>4</v>
      </c>
      <c r="AB66" s="9" t="s">
        <v>32</v>
      </c>
      <c r="AC66" s="10" t="s">
        <v>52</v>
      </c>
      <c r="AD66" s="153" t="s">
        <v>39</v>
      </c>
      <c r="AE66" s="9" t="s">
        <v>40</v>
      </c>
      <c r="AF66" s="9" t="s">
        <v>4</v>
      </c>
      <c r="AG66" s="9" t="s">
        <v>32</v>
      </c>
      <c r="AH66" s="10" t="s">
        <v>52</v>
      </c>
    </row>
    <row r="67" spans="1:34" outlineLevel="1" x14ac:dyDescent="0.25">
      <c r="A67" s="221" t="s">
        <v>37</v>
      </c>
      <c r="B67" s="222"/>
      <c r="C67" s="2"/>
      <c r="D67" s="9"/>
      <c r="E67" s="9"/>
      <c r="F67" s="9"/>
      <c r="G67" s="10"/>
      <c r="H67" s="150"/>
      <c r="I67" s="154"/>
      <c r="J67" s="10"/>
      <c r="K67" s="2"/>
      <c r="L67" s="10"/>
      <c r="M67" s="2"/>
      <c r="N67" s="10"/>
      <c r="O67" s="2"/>
      <c r="P67" s="10"/>
      <c r="Q67" s="2"/>
      <c r="R67" s="152"/>
      <c r="S67" s="2"/>
      <c r="T67" s="10"/>
      <c r="U67" s="154"/>
      <c r="V67" s="10"/>
      <c r="W67" s="2"/>
      <c r="X67" s="152"/>
      <c r="Y67" s="2"/>
      <c r="Z67" s="9"/>
      <c r="AA67" s="9"/>
      <c r="AB67" s="9"/>
      <c r="AC67" s="10"/>
      <c r="AD67" s="153"/>
      <c r="AE67" s="9"/>
      <c r="AF67" s="9"/>
      <c r="AG67" s="9"/>
      <c r="AH67" s="10"/>
    </row>
    <row r="68" spans="1:34" outlineLevel="1" x14ac:dyDescent="0.25">
      <c r="A68" s="4" t="s">
        <v>11</v>
      </c>
      <c r="B68" s="16" t="s">
        <v>12</v>
      </c>
      <c r="C68" s="131"/>
      <c r="D68" s="108"/>
      <c r="E68" s="108">
        <f>C68+D68</f>
        <v>0</v>
      </c>
      <c r="F68" s="108">
        <v>0</v>
      </c>
      <c r="G68" s="108">
        <f>F68-E68</f>
        <v>0</v>
      </c>
      <c r="H68" s="150"/>
      <c r="I68" s="19"/>
      <c r="J68" s="14"/>
      <c r="K68" s="13"/>
      <c r="L68" s="14"/>
      <c r="M68" s="13"/>
      <c r="N68" s="14"/>
      <c r="O68" s="13"/>
      <c r="P68" s="14"/>
      <c r="Q68" s="13"/>
      <c r="R68" s="17"/>
      <c r="S68" s="13"/>
      <c r="T68" s="14"/>
      <c r="U68" s="19"/>
      <c r="V68" s="14"/>
      <c r="W68" s="13"/>
      <c r="X68" s="17"/>
      <c r="Y68" s="20"/>
      <c r="Z68" s="108"/>
      <c r="AA68" s="108">
        <v>0</v>
      </c>
      <c r="AB68" s="108">
        <v>0</v>
      </c>
      <c r="AC68" s="21">
        <f>AB68-AA68</f>
        <v>0</v>
      </c>
      <c r="AD68" s="96">
        <f t="shared" ref="AD68:AE74" si="26">C68+I68+K68+M68+O68+Q68+S68+U68+W68</f>
        <v>0</v>
      </c>
      <c r="AE68" s="4">
        <f t="shared" si="26"/>
        <v>0</v>
      </c>
      <c r="AF68" s="4">
        <f>AD68+AE68</f>
        <v>0</v>
      </c>
      <c r="AG68" s="4">
        <v>0</v>
      </c>
      <c r="AH68" s="6">
        <f>AG68-AF68</f>
        <v>0</v>
      </c>
    </row>
    <row r="69" spans="1:34" outlineLevel="1" x14ac:dyDescent="0.25">
      <c r="A69" s="4" t="s">
        <v>13</v>
      </c>
      <c r="B69" s="16" t="s">
        <v>14</v>
      </c>
      <c r="C69" s="131"/>
      <c r="D69" s="108"/>
      <c r="E69" s="108">
        <f t="shared" ref="E69:E90" si="27">C69+D69</f>
        <v>0</v>
      </c>
      <c r="F69" s="108">
        <v>0</v>
      </c>
      <c r="G69" s="37">
        <f t="shared" ref="G69:G90" si="28">F69-E69</f>
        <v>0</v>
      </c>
      <c r="H69" s="150"/>
      <c r="I69" s="19"/>
      <c r="J69" s="14"/>
      <c r="K69" s="13"/>
      <c r="L69" s="14"/>
      <c r="M69" s="13"/>
      <c r="N69" s="14"/>
      <c r="O69" s="13"/>
      <c r="P69" s="14"/>
      <c r="Q69" s="13"/>
      <c r="R69" s="17"/>
      <c r="S69" s="13"/>
      <c r="T69" s="14"/>
      <c r="U69" s="19"/>
      <c r="V69" s="14"/>
      <c r="W69" s="13"/>
      <c r="X69" s="17"/>
      <c r="Y69" s="20"/>
      <c r="Z69" s="108"/>
      <c r="AA69" s="108">
        <v>0</v>
      </c>
      <c r="AB69" s="108">
        <v>0</v>
      </c>
      <c r="AC69" s="37">
        <f t="shared" ref="AC69:AC90" si="29">AB69-AA69</f>
        <v>0</v>
      </c>
      <c r="AD69" s="96">
        <f t="shared" si="26"/>
        <v>0</v>
      </c>
      <c r="AE69" s="4">
        <f t="shared" si="26"/>
        <v>0</v>
      </c>
      <c r="AF69" s="4">
        <f t="shared" ref="AF69:AF90" si="30">AD69+AE69</f>
        <v>0</v>
      </c>
      <c r="AG69" s="4">
        <v>0</v>
      </c>
      <c r="AH69" s="6">
        <f t="shared" ref="AH69:AH74" si="31">AG69-AF69</f>
        <v>0</v>
      </c>
    </row>
    <row r="70" spans="1:34" outlineLevel="1" x14ac:dyDescent="0.25">
      <c r="A70" s="57" t="s">
        <v>15</v>
      </c>
      <c r="B70" s="17" t="s">
        <v>54</v>
      </c>
      <c r="C70" s="68"/>
      <c r="D70" s="57"/>
      <c r="E70" s="57">
        <f t="shared" si="27"/>
        <v>0</v>
      </c>
      <c r="F70" s="57">
        <v>0</v>
      </c>
      <c r="G70" s="57">
        <f t="shared" si="28"/>
        <v>0</v>
      </c>
      <c r="H70" s="150"/>
      <c r="I70" s="19"/>
      <c r="J70" s="14"/>
      <c r="K70" s="13"/>
      <c r="L70" s="14"/>
      <c r="M70" s="13"/>
      <c r="N70" s="14"/>
      <c r="O70" s="13"/>
      <c r="P70" s="14"/>
      <c r="Q70" s="13"/>
      <c r="R70" s="17"/>
      <c r="S70" s="13"/>
      <c r="T70" s="14"/>
      <c r="U70" s="19"/>
      <c r="V70" s="14"/>
      <c r="W70" s="13"/>
      <c r="X70" s="17"/>
      <c r="Y70" s="13"/>
      <c r="Z70" s="57"/>
      <c r="AA70" s="57">
        <v>0</v>
      </c>
      <c r="AB70" s="57">
        <v>0</v>
      </c>
      <c r="AC70" s="14">
        <f t="shared" si="29"/>
        <v>0</v>
      </c>
      <c r="AD70" s="19">
        <f t="shared" si="26"/>
        <v>0</v>
      </c>
      <c r="AE70" s="57">
        <f t="shared" si="26"/>
        <v>0</v>
      </c>
      <c r="AF70" s="57">
        <f t="shared" si="30"/>
        <v>0</v>
      </c>
      <c r="AG70" s="57">
        <v>0</v>
      </c>
      <c r="AH70" s="14">
        <f t="shared" si="31"/>
        <v>0</v>
      </c>
    </row>
    <row r="71" spans="1:34" outlineLevel="1" x14ac:dyDescent="0.25">
      <c r="A71" s="4" t="s">
        <v>18</v>
      </c>
      <c r="B71" s="16" t="s">
        <v>19</v>
      </c>
      <c r="C71" s="131"/>
      <c r="D71" s="108"/>
      <c r="E71" s="108">
        <f t="shared" si="27"/>
        <v>0</v>
      </c>
      <c r="F71" s="108">
        <v>0</v>
      </c>
      <c r="G71" s="37">
        <f t="shared" si="28"/>
        <v>0</v>
      </c>
      <c r="H71" s="150"/>
      <c r="I71" s="19"/>
      <c r="J71" s="14"/>
      <c r="K71" s="13"/>
      <c r="L71" s="14"/>
      <c r="M71" s="13"/>
      <c r="N71" s="14"/>
      <c r="O71" s="13"/>
      <c r="P71" s="14"/>
      <c r="Q71" s="13"/>
      <c r="R71" s="17"/>
      <c r="S71" s="13"/>
      <c r="T71" s="14"/>
      <c r="U71" s="19"/>
      <c r="V71" s="14"/>
      <c r="W71" s="13"/>
      <c r="X71" s="17"/>
      <c r="Y71" s="20"/>
      <c r="Z71" s="108"/>
      <c r="AA71" s="108">
        <v>0</v>
      </c>
      <c r="AB71" s="108">
        <v>0</v>
      </c>
      <c r="AC71" s="37">
        <f t="shared" si="29"/>
        <v>0</v>
      </c>
      <c r="AD71" s="96">
        <f t="shared" si="26"/>
        <v>0</v>
      </c>
      <c r="AE71" s="4">
        <f t="shared" si="26"/>
        <v>0</v>
      </c>
      <c r="AF71" s="4">
        <f t="shared" si="30"/>
        <v>0</v>
      </c>
      <c r="AG71" s="4">
        <v>0</v>
      </c>
      <c r="AH71" s="6">
        <f t="shared" si="31"/>
        <v>0</v>
      </c>
    </row>
    <row r="72" spans="1:34" outlineLevel="1" x14ac:dyDescent="0.25">
      <c r="A72" s="4" t="s">
        <v>26</v>
      </c>
      <c r="B72" s="16" t="s">
        <v>27</v>
      </c>
      <c r="C72" s="131"/>
      <c r="D72" s="108"/>
      <c r="E72" s="108">
        <f t="shared" si="27"/>
        <v>0</v>
      </c>
      <c r="F72" s="108">
        <v>0</v>
      </c>
      <c r="G72" s="79">
        <f t="shared" si="28"/>
        <v>0</v>
      </c>
      <c r="H72" s="150"/>
      <c r="I72" s="19"/>
      <c r="J72" s="14"/>
      <c r="K72" s="13"/>
      <c r="L72" s="14"/>
      <c r="M72" s="13"/>
      <c r="N72" s="14"/>
      <c r="O72" s="13"/>
      <c r="P72" s="14"/>
      <c r="Q72" s="13"/>
      <c r="R72" s="17"/>
      <c r="S72" s="13"/>
      <c r="T72" s="14"/>
      <c r="U72" s="19"/>
      <c r="V72" s="14"/>
      <c r="W72" s="13"/>
      <c r="X72" s="17"/>
      <c r="Y72" s="20"/>
      <c r="Z72" s="108"/>
      <c r="AA72" s="108">
        <v>0</v>
      </c>
      <c r="AB72" s="108">
        <v>0</v>
      </c>
      <c r="AC72" s="79">
        <f t="shared" si="29"/>
        <v>0</v>
      </c>
      <c r="AD72" s="96">
        <f t="shared" si="26"/>
        <v>0</v>
      </c>
      <c r="AE72" s="4">
        <f t="shared" si="26"/>
        <v>0</v>
      </c>
      <c r="AF72" s="4">
        <f t="shared" si="30"/>
        <v>0</v>
      </c>
      <c r="AG72" s="4">
        <v>0</v>
      </c>
      <c r="AH72" s="6">
        <f t="shared" si="31"/>
        <v>0</v>
      </c>
    </row>
    <row r="73" spans="1:34" outlineLevel="1" x14ac:dyDescent="0.25">
      <c r="A73" s="4" t="s">
        <v>28</v>
      </c>
      <c r="B73" s="16" t="s">
        <v>29</v>
      </c>
      <c r="C73" s="131"/>
      <c r="D73" s="108"/>
      <c r="E73" s="108">
        <f t="shared" si="27"/>
        <v>0</v>
      </c>
      <c r="F73" s="108">
        <v>0</v>
      </c>
      <c r="G73" s="79">
        <f t="shared" si="28"/>
        <v>0</v>
      </c>
      <c r="H73" s="150"/>
      <c r="I73" s="19"/>
      <c r="J73" s="14"/>
      <c r="K73" s="13"/>
      <c r="L73" s="14"/>
      <c r="M73" s="13"/>
      <c r="N73" s="14"/>
      <c r="O73" s="13"/>
      <c r="P73" s="14"/>
      <c r="Q73" s="13"/>
      <c r="R73" s="17"/>
      <c r="S73" s="13"/>
      <c r="T73" s="14"/>
      <c r="U73" s="19"/>
      <c r="V73" s="14"/>
      <c r="W73" s="13"/>
      <c r="X73" s="17"/>
      <c r="Y73" s="20"/>
      <c r="Z73" s="108"/>
      <c r="AA73" s="108">
        <v>0</v>
      </c>
      <c r="AB73" s="108">
        <v>0</v>
      </c>
      <c r="AC73" s="79">
        <f t="shared" si="29"/>
        <v>0</v>
      </c>
      <c r="AD73" s="96">
        <f t="shared" si="26"/>
        <v>0</v>
      </c>
      <c r="AE73" s="4">
        <f t="shared" si="26"/>
        <v>0</v>
      </c>
      <c r="AF73" s="4">
        <f t="shared" si="30"/>
        <v>0</v>
      </c>
      <c r="AG73" s="4">
        <v>0</v>
      </c>
      <c r="AH73" s="6">
        <f t="shared" si="31"/>
        <v>0</v>
      </c>
    </row>
    <row r="74" spans="1:34" outlineLevel="1" x14ac:dyDescent="0.25">
      <c r="A74" s="28" t="s">
        <v>51</v>
      </c>
      <c r="B74" s="16" t="s">
        <v>48</v>
      </c>
      <c r="C74" s="131"/>
      <c r="D74" s="108"/>
      <c r="E74" s="108">
        <f t="shared" si="27"/>
        <v>0</v>
      </c>
      <c r="F74" s="108">
        <v>0</v>
      </c>
      <c r="G74" s="79">
        <f t="shared" si="28"/>
        <v>0</v>
      </c>
      <c r="H74" s="150"/>
      <c r="I74" s="19"/>
      <c r="J74" s="14"/>
      <c r="K74" s="13"/>
      <c r="L74" s="14"/>
      <c r="M74" s="13"/>
      <c r="N74" s="14"/>
      <c r="O74" s="13"/>
      <c r="P74" s="14"/>
      <c r="Q74" s="13"/>
      <c r="R74" s="17"/>
      <c r="S74" s="13"/>
      <c r="T74" s="14"/>
      <c r="U74" s="19"/>
      <c r="V74" s="14"/>
      <c r="W74" s="13"/>
      <c r="X74" s="17"/>
      <c r="Y74" s="20"/>
      <c r="Z74" s="108"/>
      <c r="AA74" s="108">
        <v>0</v>
      </c>
      <c r="AB74" s="108">
        <v>0</v>
      </c>
      <c r="AC74" s="79">
        <f t="shared" si="29"/>
        <v>0</v>
      </c>
      <c r="AD74" s="96">
        <f t="shared" si="26"/>
        <v>0</v>
      </c>
      <c r="AE74" s="4">
        <f t="shared" si="26"/>
        <v>0</v>
      </c>
      <c r="AF74" s="4">
        <f t="shared" si="30"/>
        <v>0</v>
      </c>
      <c r="AG74" s="4">
        <v>0</v>
      </c>
      <c r="AH74" s="6">
        <f t="shared" si="31"/>
        <v>0</v>
      </c>
    </row>
    <row r="75" spans="1:34" outlineLevel="1" x14ac:dyDescent="0.25">
      <c r="A75" s="221" t="s">
        <v>38</v>
      </c>
      <c r="B75" s="222"/>
      <c r="C75" s="2"/>
      <c r="D75" s="9"/>
      <c r="E75" s="9"/>
      <c r="F75" s="9"/>
      <c r="G75" s="9"/>
      <c r="H75" s="150"/>
      <c r="I75" s="154"/>
      <c r="J75" s="10"/>
      <c r="K75" s="2"/>
      <c r="L75" s="10"/>
      <c r="M75" s="2"/>
      <c r="N75" s="10"/>
      <c r="O75" s="2"/>
      <c r="P75" s="10"/>
      <c r="Q75" s="2"/>
      <c r="R75" s="152"/>
      <c r="S75" s="2"/>
      <c r="T75" s="10"/>
      <c r="U75" s="154"/>
      <c r="V75" s="10"/>
      <c r="W75" s="2"/>
      <c r="X75" s="152"/>
      <c r="Y75" s="2"/>
      <c r="Z75" s="9"/>
      <c r="AA75" s="9"/>
      <c r="AB75" s="9"/>
      <c r="AC75" s="10"/>
      <c r="AD75" s="153"/>
      <c r="AE75" s="9"/>
      <c r="AF75" s="9"/>
      <c r="AG75" s="9"/>
      <c r="AH75" s="10"/>
    </row>
    <row r="76" spans="1:34" outlineLevel="1" x14ac:dyDescent="0.25">
      <c r="A76" s="4" t="s">
        <v>9</v>
      </c>
      <c r="B76" s="16" t="s">
        <v>82</v>
      </c>
      <c r="C76" s="5"/>
      <c r="D76" s="28"/>
      <c r="E76" s="108">
        <v>1200</v>
      </c>
      <c r="F76" s="28">
        <v>0</v>
      </c>
      <c r="G76" s="37">
        <f t="shared" si="28"/>
        <v>-1200</v>
      </c>
      <c r="H76" s="150"/>
      <c r="I76" s="99"/>
      <c r="J76" s="69">
        <v>25</v>
      </c>
      <c r="K76" s="5"/>
      <c r="L76" s="69">
        <v>25</v>
      </c>
      <c r="M76" s="5"/>
      <c r="N76" s="69">
        <v>200</v>
      </c>
      <c r="O76" s="75"/>
      <c r="P76" s="74">
        <v>50</v>
      </c>
      <c r="Q76" s="13"/>
      <c r="R76" s="17"/>
      <c r="S76" s="13"/>
      <c r="T76" s="14"/>
      <c r="U76" s="19"/>
      <c r="V76" s="14"/>
      <c r="W76" s="75"/>
      <c r="X76" s="129">
        <v>25</v>
      </c>
      <c r="Y76" s="20"/>
      <c r="Z76" s="108"/>
      <c r="AA76" s="108">
        <v>325</v>
      </c>
      <c r="AB76" s="108">
        <v>0</v>
      </c>
      <c r="AC76" s="37">
        <f t="shared" si="29"/>
        <v>-325</v>
      </c>
      <c r="AD76" s="96">
        <f t="shared" ref="AD76:AE78" si="32">C76+I76+K76+M76+O76+Q76+S76+U76+W76</f>
        <v>0</v>
      </c>
      <c r="AE76" s="4">
        <f t="shared" si="32"/>
        <v>325</v>
      </c>
      <c r="AF76" s="4">
        <f t="shared" si="30"/>
        <v>325</v>
      </c>
      <c r="AG76" s="4">
        <v>0</v>
      </c>
      <c r="AH76" s="6">
        <f t="shared" ref="AH76:AH78" si="33">AG76-AF76</f>
        <v>-325</v>
      </c>
    </row>
    <row r="77" spans="1:34" outlineLevel="1" x14ac:dyDescent="0.25">
      <c r="A77" s="4" t="s">
        <v>10</v>
      </c>
      <c r="B77" s="16" t="s">
        <v>83</v>
      </c>
      <c r="C77" s="5"/>
      <c r="D77" s="28"/>
      <c r="E77" s="108">
        <v>500</v>
      </c>
      <c r="F77" s="28">
        <v>0</v>
      </c>
      <c r="G77" s="37">
        <f t="shared" si="28"/>
        <v>-500</v>
      </c>
      <c r="H77" s="150"/>
      <c r="I77" s="99"/>
      <c r="J77" s="69">
        <v>25</v>
      </c>
      <c r="K77" s="5"/>
      <c r="L77" s="69">
        <v>25</v>
      </c>
      <c r="M77" s="5"/>
      <c r="N77" s="69">
        <v>200</v>
      </c>
      <c r="O77" s="75"/>
      <c r="P77" s="74">
        <v>50</v>
      </c>
      <c r="Q77" s="13"/>
      <c r="R77" s="17"/>
      <c r="S77" s="13"/>
      <c r="T77" s="14"/>
      <c r="U77" s="19"/>
      <c r="V77" s="14"/>
      <c r="W77" s="75"/>
      <c r="X77" s="129">
        <v>25</v>
      </c>
      <c r="Y77" s="20"/>
      <c r="Z77" s="108"/>
      <c r="AA77" s="108">
        <v>325</v>
      </c>
      <c r="AB77" s="108">
        <v>0</v>
      </c>
      <c r="AC77" s="37">
        <f t="shared" si="29"/>
        <v>-325</v>
      </c>
      <c r="AD77" s="96">
        <f t="shared" si="32"/>
        <v>0</v>
      </c>
      <c r="AE77" s="4">
        <f t="shared" si="32"/>
        <v>325</v>
      </c>
      <c r="AF77" s="4">
        <f t="shared" si="30"/>
        <v>325</v>
      </c>
      <c r="AG77" s="4">
        <v>0</v>
      </c>
      <c r="AH77" s="6">
        <f t="shared" si="33"/>
        <v>-325</v>
      </c>
    </row>
    <row r="78" spans="1:34" outlineLevel="1" x14ac:dyDescent="0.25">
      <c r="A78" s="4" t="s">
        <v>20</v>
      </c>
      <c r="B78" s="16" t="s">
        <v>21</v>
      </c>
      <c r="C78" s="20"/>
      <c r="D78" s="108"/>
      <c r="E78" s="108">
        <f t="shared" si="27"/>
        <v>0</v>
      </c>
      <c r="F78" s="109">
        <v>0</v>
      </c>
      <c r="G78" s="37">
        <f t="shared" si="28"/>
        <v>0</v>
      </c>
      <c r="H78" s="150"/>
      <c r="I78" s="19"/>
      <c r="J78" s="14"/>
      <c r="K78" s="13"/>
      <c r="L78" s="14"/>
      <c r="M78" s="13"/>
      <c r="N78" s="14"/>
      <c r="O78" s="13"/>
      <c r="P78" s="14"/>
      <c r="Q78" s="13"/>
      <c r="R78" s="17"/>
      <c r="S78" s="13"/>
      <c r="T78" s="14"/>
      <c r="U78" s="19"/>
      <c r="V78" s="14"/>
      <c r="W78" s="13"/>
      <c r="X78" s="17"/>
      <c r="Y78" s="20"/>
      <c r="Z78" s="108"/>
      <c r="AA78" s="108">
        <v>0</v>
      </c>
      <c r="AB78" s="108">
        <v>0</v>
      </c>
      <c r="AC78" s="37">
        <f t="shared" si="29"/>
        <v>0</v>
      </c>
      <c r="AD78" s="96">
        <f t="shared" si="32"/>
        <v>0</v>
      </c>
      <c r="AE78" s="4">
        <f t="shared" si="32"/>
        <v>0</v>
      </c>
      <c r="AF78" s="4">
        <f t="shared" si="30"/>
        <v>0</v>
      </c>
      <c r="AG78" s="4">
        <v>0</v>
      </c>
      <c r="AH78" s="6">
        <f t="shared" si="33"/>
        <v>0</v>
      </c>
    </row>
    <row r="79" spans="1:34" outlineLevel="1" x14ac:dyDescent="0.25">
      <c r="A79" s="221" t="s">
        <v>34</v>
      </c>
      <c r="B79" s="222"/>
      <c r="C79" s="2"/>
      <c r="D79" s="9"/>
      <c r="E79" s="9"/>
      <c r="F79" s="9"/>
      <c r="G79" s="9"/>
      <c r="H79" s="150"/>
      <c r="I79" s="154"/>
      <c r="J79" s="10"/>
      <c r="K79" s="2"/>
      <c r="L79" s="10"/>
      <c r="M79" s="2"/>
      <c r="N79" s="10"/>
      <c r="O79" s="2"/>
      <c r="P79" s="10"/>
      <c r="Q79" s="2"/>
      <c r="R79" s="152"/>
      <c r="S79" s="2"/>
      <c r="T79" s="10"/>
      <c r="U79" s="154"/>
      <c r="V79" s="10"/>
      <c r="W79" s="2"/>
      <c r="X79" s="152"/>
      <c r="Y79" s="2"/>
      <c r="Z79" s="9"/>
      <c r="AA79" s="9"/>
      <c r="AB79" s="9"/>
      <c r="AC79" s="10"/>
      <c r="AD79" s="153"/>
      <c r="AE79" s="9"/>
      <c r="AF79" s="9"/>
      <c r="AG79" s="9"/>
      <c r="AH79" s="10"/>
    </row>
    <row r="80" spans="1:34" outlineLevel="1" x14ac:dyDescent="0.25">
      <c r="A80" s="4" t="s">
        <v>22</v>
      </c>
      <c r="B80" s="16" t="s">
        <v>23</v>
      </c>
      <c r="C80" s="20"/>
      <c r="D80" s="108"/>
      <c r="E80" s="108">
        <f t="shared" si="27"/>
        <v>0</v>
      </c>
      <c r="F80" s="108">
        <v>0</v>
      </c>
      <c r="G80" s="37">
        <f>F80-E80</f>
        <v>0</v>
      </c>
      <c r="H80" s="150"/>
      <c r="I80" s="70"/>
      <c r="J80" s="21">
        <v>200</v>
      </c>
      <c r="K80" s="13"/>
      <c r="L80" s="14"/>
      <c r="M80" s="13"/>
      <c r="N80" s="14"/>
      <c r="O80" s="13"/>
      <c r="P80" s="14"/>
      <c r="Q80" s="13"/>
      <c r="R80" s="17"/>
      <c r="S80" s="13"/>
      <c r="T80" s="14"/>
      <c r="U80" s="19"/>
      <c r="V80" s="14"/>
      <c r="W80" s="13"/>
      <c r="X80" s="17"/>
      <c r="Y80" s="20"/>
      <c r="Z80" s="108"/>
      <c r="AA80" s="108">
        <v>200</v>
      </c>
      <c r="AB80" s="108">
        <v>200</v>
      </c>
      <c r="AC80" s="37">
        <f>AB80-AA80</f>
        <v>0</v>
      </c>
      <c r="AD80" s="96">
        <f>C80+I80+K80+M80+O80+Q80+S80+U80+W80</f>
        <v>0</v>
      </c>
      <c r="AE80" s="4">
        <f>D80+J80+L80+N80+P80+R80+T80+V80+X80</f>
        <v>200</v>
      </c>
      <c r="AF80" s="4">
        <f t="shared" si="30"/>
        <v>200</v>
      </c>
      <c r="AG80" s="4">
        <v>200</v>
      </c>
      <c r="AH80" s="6">
        <f t="shared" ref="AH80" si="34">AG80-AF80</f>
        <v>0</v>
      </c>
    </row>
    <row r="81" spans="1:34" outlineLevel="1" x14ac:dyDescent="0.25">
      <c r="A81" s="4" t="s">
        <v>108</v>
      </c>
      <c r="B81" s="16" t="s">
        <v>107</v>
      </c>
      <c r="C81" s="20"/>
      <c r="D81" s="108"/>
      <c r="E81" s="108"/>
      <c r="F81" s="108"/>
      <c r="G81" s="44"/>
      <c r="H81" s="150"/>
      <c r="I81" s="70"/>
      <c r="J81" s="21"/>
      <c r="K81" s="13"/>
      <c r="L81" s="14"/>
      <c r="M81" s="13"/>
      <c r="N81" s="14"/>
      <c r="O81" s="13"/>
      <c r="P81" s="14"/>
      <c r="Q81" s="13"/>
      <c r="R81" s="17"/>
      <c r="S81" s="13"/>
      <c r="T81" s="14"/>
      <c r="U81" s="19"/>
      <c r="V81" s="14"/>
      <c r="W81" s="13"/>
      <c r="X81" s="17"/>
      <c r="Y81" s="20"/>
      <c r="Z81" s="108"/>
      <c r="AA81" s="108"/>
      <c r="AB81" s="108"/>
      <c r="AC81" s="37"/>
      <c r="AD81" s="96"/>
      <c r="AE81" s="4"/>
      <c r="AF81" s="4"/>
      <c r="AG81" s="4"/>
      <c r="AH81" s="6"/>
    </row>
    <row r="82" spans="1:34" outlineLevel="1" x14ac:dyDescent="0.25">
      <c r="A82" s="221" t="s">
        <v>35</v>
      </c>
      <c r="B82" s="222"/>
      <c r="C82" s="2"/>
      <c r="D82" s="9"/>
      <c r="E82" s="9"/>
      <c r="F82" s="9"/>
      <c r="G82" s="9"/>
      <c r="H82" s="150"/>
      <c r="I82" s="154"/>
      <c r="J82" s="10"/>
      <c r="K82" s="2"/>
      <c r="L82" s="10"/>
      <c r="M82" s="2"/>
      <c r="N82" s="10"/>
      <c r="O82" s="2"/>
      <c r="P82" s="10"/>
      <c r="Q82" s="2"/>
      <c r="R82" s="152"/>
      <c r="S82" s="2"/>
      <c r="T82" s="10"/>
      <c r="U82" s="154"/>
      <c r="V82" s="10"/>
      <c r="W82" s="2"/>
      <c r="X82" s="152"/>
      <c r="Y82" s="2"/>
      <c r="Z82" s="9"/>
      <c r="AA82" s="9"/>
      <c r="AB82" s="9"/>
      <c r="AC82" s="10"/>
      <c r="AD82" s="153"/>
      <c r="AE82" s="9"/>
      <c r="AF82" s="9"/>
      <c r="AG82" s="9"/>
      <c r="AH82" s="10"/>
    </row>
    <row r="83" spans="1:34" outlineLevel="1" x14ac:dyDescent="0.25">
      <c r="A83" s="4" t="s">
        <v>16</v>
      </c>
      <c r="B83" s="16" t="s">
        <v>17</v>
      </c>
      <c r="C83" s="20"/>
      <c r="D83" s="108"/>
      <c r="E83" s="108">
        <f t="shared" si="27"/>
        <v>0</v>
      </c>
      <c r="F83" s="108">
        <v>0</v>
      </c>
      <c r="G83" s="37">
        <f t="shared" si="28"/>
        <v>0</v>
      </c>
      <c r="H83" s="150"/>
      <c r="I83" s="19"/>
      <c r="J83" s="14"/>
      <c r="K83" s="13"/>
      <c r="L83" s="14"/>
      <c r="M83" s="13"/>
      <c r="N83" s="14"/>
      <c r="O83" s="13"/>
      <c r="P83" s="14"/>
      <c r="Q83" s="13"/>
      <c r="R83" s="17"/>
      <c r="S83" s="13"/>
      <c r="T83" s="14"/>
      <c r="U83" s="19"/>
      <c r="V83" s="14"/>
      <c r="W83" s="13"/>
      <c r="X83" s="17"/>
      <c r="Y83" s="20"/>
      <c r="Z83" s="108"/>
      <c r="AA83" s="108">
        <v>0</v>
      </c>
      <c r="AB83" s="108">
        <v>0</v>
      </c>
      <c r="AC83" s="37">
        <f>AB83-AA83</f>
        <v>0</v>
      </c>
      <c r="AD83" s="96">
        <f>C83+I83+K83+M83+O83+Q83+S83+U83+W83</f>
        <v>0</v>
      </c>
      <c r="AE83" s="4">
        <f>D83+J83+L83+N83+P83+R83+T83+V83+X83</f>
        <v>0</v>
      </c>
      <c r="AF83" s="4">
        <f t="shared" si="30"/>
        <v>0</v>
      </c>
      <c r="AG83" s="4">
        <v>0</v>
      </c>
      <c r="AH83" s="6">
        <f t="shared" ref="AH83:AH84" si="35">AG83-AF83</f>
        <v>0</v>
      </c>
    </row>
    <row r="84" spans="1:34" outlineLevel="1" x14ac:dyDescent="0.25">
      <c r="A84" s="4" t="s">
        <v>30</v>
      </c>
      <c r="B84" s="16" t="s">
        <v>31</v>
      </c>
      <c r="C84" s="20"/>
      <c r="D84" s="109"/>
      <c r="E84" s="4">
        <v>800</v>
      </c>
      <c r="F84" s="109">
        <v>600</v>
      </c>
      <c r="G84" s="37">
        <f t="shared" si="28"/>
        <v>-200</v>
      </c>
      <c r="H84" s="150"/>
      <c r="I84" s="19"/>
      <c r="J84" s="14"/>
      <c r="K84" s="13"/>
      <c r="L84" s="14"/>
      <c r="M84" s="13"/>
      <c r="N84" s="14"/>
      <c r="O84" s="13"/>
      <c r="P84" s="14"/>
      <c r="Q84" s="13"/>
      <c r="R84" s="17"/>
      <c r="S84" s="13"/>
      <c r="T84" s="14"/>
      <c r="U84" s="19"/>
      <c r="V84" s="14"/>
      <c r="W84" s="75"/>
      <c r="X84" s="129">
        <v>164</v>
      </c>
      <c r="Y84" s="20"/>
      <c r="Z84" s="108"/>
      <c r="AA84" s="108">
        <v>164</v>
      </c>
      <c r="AB84" s="108">
        <v>0</v>
      </c>
      <c r="AC84" s="37">
        <f t="shared" si="29"/>
        <v>-164</v>
      </c>
      <c r="AD84" s="96">
        <f>C84+I84+K84+M84+O84+Q84+S84+U84+W84</f>
        <v>0</v>
      </c>
      <c r="AE84" s="4">
        <f>D84+J84+L84+N84+P84+R84+T84+V84+X84</f>
        <v>164</v>
      </c>
      <c r="AF84" s="4">
        <f t="shared" si="30"/>
        <v>164</v>
      </c>
      <c r="AG84" s="4">
        <v>600</v>
      </c>
      <c r="AH84" s="6">
        <f t="shared" si="35"/>
        <v>436</v>
      </c>
    </row>
    <row r="85" spans="1:34" outlineLevel="1" x14ac:dyDescent="0.25">
      <c r="A85" s="221" t="s">
        <v>36</v>
      </c>
      <c r="B85" s="222"/>
      <c r="C85" s="2"/>
      <c r="D85" s="9"/>
      <c r="E85" s="9"/>
      <c r="F85" s="9"/>
      <c r="G85" s="9"/>
      <c r="H85" s="150"/>
      <c r="I85" s="154"/>
      <c r="J85" s="10"/>
      <c r="K85" s="2"/>
      <c r="L85" s="10"/>
      <c r="M85" s="2"/>
      <c r="N85" s="10"/>
      <c r="O85" s="2"/>
      <c r="P85" s="10"/>
      <c r="Q85" s="2"/>
      <c r="R85" s="152"/>
      <c r="S85" s="2"/>
      <c r="T85" s="10"/>
      <c r="U85" s="154"/>
      <c r="V85" s="10"/>
      <c r="W85" s="2"/>
      <c r="X85" s="152"/>
      <c r="Y85" s="2"/>
      <c r="Z85" s="9"/>
      <c r="AA85" s="9"/>
      <c r="AB85" s="9"/>
      <c r="AC85" s="10"/>
      <c r="AD85" s="153"/>
      <c r="AE85" s="9"/>
      <c r="AF85" s="9"/>
      <c r="AG85" s="9"/>
      <c r="AH85" s="10"/>
    </row>
    <row r="86" spans="1:34" outlineLevel="1" x14ac:dyDescent="0.25">
      <c r="A86" s="4" t="s">
        <v>6</v>
      </c>
      <c r="B86" s="16" t="s">
        <v>36</v>
      </c>
      <c r="C86" s="76"/>
      <c r="D86" s="128"/>
      <c r="E86" s="4">
        <f t="shared" si="27"/>
        <v>0</v>
      </c>
      <c r="F86" s="128">
        <v>0</v>
      </c>
      <c r="G86" s="37">
        <f t="shared" si="28"/>
        <v>0</v>
      </c>
      <c r="H86" s="150"/>
      <c r="I86" s="127"/>
      <c r="J86" s="77"/>
      <c r="K86" s="22"/>
      <c r="L86" s="23"/>
      <c r="M86" s="22"/>
      <c r="N86" s="23"/>
      <c r="O86" s="22"/>
      <c r="P86" s="23"/>
      <c r="Q86" s="22"/>
      <c r="R86" s="24"/>
      <c r="S86" s="22"/>
      <c r="T86" s="23"/>
      <c r="U86" s="25"/>
      <c r="V86" s="23"/>
      <c r="W86" s="22"/>
      <c r="X86" s="24"/>
      <c r="Y86" s="20"/>
      <c r="Z86" s="108"/>
      <c r="AA86" s="108">
        <v>0</v>
      </c>
      <c r="AB86" s="108">
        <v>0</v>
      </c>
      <c r="AC86" s="37">
        <f t="shared" si="29"/>
        <v>0</v>
      </c>
      <c r="AD86" s="96">
        <f>C86+I86+K86+M86+O86+Q86+S86+U86+W86</f>
        <v>0</v>
      </c>
      <c r="AE86" s="4">
        <f>D86+J86+L86+N86+P86+R86+T86+V86+X86</f>
        <v>0</v>
      </c>
      <c r="AF86" s="4">
        <f t="shared" si="30"/>
        <v>0</v>
      </c>
      <c r="AG86" s="4">
        <v>0</v>
      </c>
      <c r="AH86" s="6">
        <f t="shared" ref="AH86" si="36">AG86-AF86</f>
        <v>0</v>
      </c>
    </row>
    <row r="87" spans="1:34" outlineLevel="1" x14ac:dyDescent="0.25">
      <c r="A87" s="221" t="s">
        <v>33</v>
      </c>
      <c r="B87" s="222"/>
      <c r="C87" s="2"/>
      <c r="D87" s="9"/>
      <c r="E87" s="9"/>
      <c r="F87" s="9"/>
      <c r="G87" s="9"/>
      <c r="H87" s="150"/>
      <c r="I87" s="154"/>
      <c r="J87" s="10"/>
      <c r="K87" s="2"/>
      <c r="L87" s="10"/>
      <c r="M87" s="2"/>
      <c r="N87" s="10"/>
      <c r="O87" s="2"/>
      <c r="P87" s="10"/>
      <c r="Q87" s="2"/>
      <c r="R87" s="152"/>
      <c r="S87" s="2"/>
      <c r="T87" s="10"/>
      <c r="U87" s="154"/>
      <c r="V87" s="10"/>
      <c r="W87" s="2"/>
      <c r="X87" s="152"/>
      <c r="Y87" s="2"/>
      <c r="Z87" s="9"/>
      <c r="AA87" s="9"/>
      <c r="AB87" s="9"/>
      <c r="AC87" s="10"/>
      <c r="AD87" s="153"/>
      <c r="AE87" s="9"/>
      <c r="AF87" s="9"/>
      <c r="AG87" s="9"/>
      <c r="AH87" s="10"/>
    </row>
    <row r="88" spans="1:34" outlineLevel="1" x14ac:dyDescent="0.25">
      <c r="A88" s="4" t="s">
        <v>7</v>
      </c>
      <c r="B88" s="16" t="s">
        <v>8</v>
      </c>
      <c r="C88" s="20"/>
      <c r="D88" s="110"/>
      <c r="E88" s="108">
        <f t="shared" si="27"/>
        <v>0</v>
      </c>
      <c r="F88" s="110">
        <v>0</v>
      </c>
      <c r="G88" s="41">
        <f>F88-E88</f>
        <v>0</v>
      </c>
      <c r="H88" s="150"/>
      <c r="I88" s="25"/>
      <c r="J88" s="23"/>
      <c r="K88" s="22"/>
      <c r="L88" s="23"/>
      <c r="M88" s="22"/>
      <c r="N88" s="23"/>
      <c r="O88" s="22"/>
      <c r="P88" s="23"/>
      <c r="Q88" s="22"/>
      <c r="R88" s="24"/>
      <c r="S88" s="22"/>
      <c r="T88" s="23"/>
      <c r="U88" s="25"/>
      <c r="V88" s="23"/>
      <c r="W88" s="22"/>
      <c r="X88" s="24"/>
      <c r="Y88" s="20"/>
      <c r="Z88" s="108"/>
      <c r="AA88" s="108">
        <v>0</v>
      </c>
      <c r="AB88" s="108">
        <v>0</v>
      </c>
      <c r="AC88" s="37">
        <f t="shared" si="29"/>
        <v>0</v>
      </c>
      <c r="AD88" s="96">
        <f t="shared" ref="AD88:AE90" si="37">C88+I88+K88+M88+O88+Q88+S88+U88+W88</f>
        <v>0</v>
      </c>
      <c r="AE88" s="4">
        <f t="shared" si="37"/>
        <v>0</v>
      </c>
      <c r="AF88" s="4">
        <f t="shared" si="30"/>
        <v>0</v>
      </c>
      <c r="AG88" s="4">
        <v>0</v>
      </c>
      <c r="AH88" s="6">
        <f t="shared" ref="AH88:AH90" si="38">AG88-AF88</f>
        <v>0</v>
      </c>
    </row>
    <row r="89" spans="1:34" outlineLevel="1" x14ac:dyDescent="0.25">
      <c r="A89" s="66" t="s">
        <v>5</v>
      </c>
      <c r="B89" s="31" t="s">
        <v>74</v>
      </c>
      <c r="C89" s="13"/>
      <c r="D89" s="106"/>
      <c r="E89" s="66">
        <f t="shared" si="27"/>
        <v>0</v>
      </c>
      <c r="F89" s="106">
        <v>0</v>
      </c>
      <c r="G89" s="35">
        <f t="shared" si="28"/>
        <v>0</v>
      </c>
      <c r="H89" s="150"/>
      <c r="I89" s="19"/>
      <c r="J89" s="23"/>
      <c r="K89" s="13"/>
      <c r="L89" s="23"/>
      <c r="M89" s="13"/>
      <c r="N89" s="23"/>
      <c r="O89" s="13"/>
      <c r="P89" s="23"/>
      <c r="Q89" s="13"/>
      <c r="R89" s="23"/>
      <c r="S89" s="13"/>
      <c r="T89" s="23"/>
      <c r="U89" s="13"/>
      <c r="V89" s="23"/>
      <c r="W89" s="13"/>
      <c r="X89" s="24"/>
      <c r="Y89" s="34"/>
      <c r="Z89" s="66"/>
      <c r="AA89" s="66">
        <v>0</v>
      </c>
      <c r="AB89" s="57">
        <v>0</v>
      </c>
      <c r="AC89" s="35">
        <f t="shared" si="29"/>
        <v>0</v>
      </c>
      <c r="AD89" s="95">
        <f t="shared" si="37"/>
        <v>0</v>
      </c>
      <c r="AE89" s="57">
        <f t="shared" si="37"/>
        <v>0</v>
      </c>
      <c r="AF89" s="57">
        <f t="shared" si="30"/>
        <v>0</v>
      </c>
      <c r="AG89" s="66">
        <v>0</v>
      </c>
      <c r="AH89" s="14">
        <f t="shared" si="38"/>
        <v>0</v>
      </c>
    </row>
    <row r="90" spans="1:34" ht="15.75" outlineLevel="1" thickBot="1" x14ac:dyDescent="0.3">
      <c r="A90" s="4" t="s">
        <v>24</v>
      </c>
      <c r="B90" s="62" t="s">
        <v>25</v>
      </c>
      <c r="C90" s="130"/>
      <c r="D90" s="122"/>
      <c r="E90" s="122">
        <f t="shared" si="27"/>
        <v>0</v>
      </c>
      <c r="F90" s="122">
        <v>0</v>
      </c>
      <c r="G90" s="92">
        <f t="shared" si="28"/>
        <v>0</v>
      </c>
      <c r="H90" s="150"/>
      <c r="I90" s="50"/>
      <c r="J90" s="48"/>
      <c r="K90" s="47"/>
      <c r="L90" s="48"/>
      <c r="M90" s="47"/>
      <c r="N90" s="48"/>
      <c r="O90" s="47"/>
      <c r="P90" s="48"/>
      <c r="Q90" s="47"/>
      <c r="R90" s="49"/>
      <c r="S90" s="47"/>
      <c r="T90" s="48"/>
      <c r="U90" s="50"/>
      <c r="V90" s="48"/>
      <c r="W90" s="47"/>
      <c r="X90" s="49"/>
      <c r="Y90" s="113"/>
      <c r="Z90" s="114"/>
      <c r="AA90" s="114">
        <v>0</v>
      </c>
      <c r="AB90" s="114">
        <v>0</v>
      </c>
      <c r="AC90" s="56">
        <f t="shared" si="29"/>
        <v>0</v>
      </c>
      <c r="AD90" s="105">
        <f t="shared" si="37"/>
        <v>0</v>
      </c>
      <c r="AE90" s="53">
        <f t="shared" si="37"/>
        <v>0</v>
      </c>
      <c r="AF90" s="53">
        <f t="shared" si="30"/>
        <v>0</v>
      </c>
      <c r="AG90" s="53">
        <v>0</v>
      </c>
      <c r="AH90" s="52">
        <f t="shared" si="38"/>
        <v>0</v>
      </c>
    </row>
    <row r="91" spans="1:34" ht="15.75" outlineLevel="1" thickBot="1" x14ac:dyDescent="0.3">
      <c r="B91" s="27" t="s">
        <v>49</v>
      </c>
      <c r="C91" s="107">
        <f>SUM(C68:C90)</f>
        <v>0</v>
      </c>
      <c r="D91" s="104">
        <f t="shared" ref="D91:W91" si="39">SUM(D68:D90)</f>
        <v>0</v>
      </c>
      <c r="E91" s="104">
        <f>SUM(E68:E90)</f>
        <v>2500</v>
      </c>
      <c r="F91" s="11">
        <f>SUM(F68:F90)</f>
        <v>600</v>
      </c>
      <c r="G91" s="111">
        <f>F91-E91</f>
        <v>-1900</v>
      </c>
      <c r="H91" s="151"/>
      <c r="I91" s="11">
        <f t="shared" si="39"/>
        <v>0</v>
      </c>
      <c r="J91" s="11">
        <f>SUM(J68:J90)</f>
        <v>250</v>
      </c>
      <c r="K91" s="11">
        <f t="shared" si="39"/>
        <v>0</v>
      </c>
      <c r="L91" s="11">
        <f t="shared" si="39"/>
        <v>50</v>
      </c>
      <c r="M91" s="11">
        <f t="shared" si="39"/>
        <v>0</v>
      </c>
      <c r="N91" s="11">
        <f t="shared" si="39"/>
        <v>400</v>
      </c>
      <c r="O91" s="11">
        <f>SUM(O68:O90)</f>
        <v>0</v>
      </c>
      <c r="P91" s="11">
        <f t="shared" si="39"/>
        <v>100</v>
      </c>
      <c r="Q91" s="11">
        <f t="shared" si="39"/>
        <v>0</v>
      </c>
      <c r="R91" s="11">
        <f t="shared" si="39"/>
        <v>0</v>
      </c>
      <c r="S91" s="11">
        <f t="shared" si="39"/>
        <v>0</v>
      </c>
      <c r="T91" s="11">
        <f t="shared" si="39"/>
        <v>0</v>
      </c>
      <c r="U91" s="11">
        <f t="shared" si="39"/>
        <v>0</v>
      </c>
      <c r="V91" s="11">
        <f t="shared" si="39"/>
        <v>0</v>
      </c>
      <c r="W91" s="11">
        <f t="shared" si="39"/>
        <v>0</v>
      </c>
      <c r="X91" s="11">
        <f>SUM(X68:X90)</f>
        <v>214</v>
      </c>
      <c r="Y91" s="132">
        <f>SUM(Y68:Y90)</f>
        <v>0</v>
      </c>
      <c r="Z91" s="112">
        <f>SUM(Z68:Z90)</f>
        <v>0</v>
      </c>
      <c r="AA91" s="112">
        <f>SUM(AA68:AA90)</f>
        <v>1014</v>
      </c>
      <c r="AB91" s="112">
        <f>SUM(AB68:AB90)</f>
        <v>200</v>
      </c>
      <c r="AC91" s="60">
        <f>AB91-AA91</f>
        <v>-814</v>
      </c>
      <c r="AD91" s="58">
        <f>SUM(AD68:AD90)</f>
        <v>0</v>
      </c>
      <c r="AE91" s="58">
        <f>SUM(AE68:AE90)</f>
        <v>1014</v>
      </c>
      <c r="AF91" s="58">
        <f>SUM(AF68:AF90)</f>
        <v>1014</v>
      </c>
      <c r="AG91" s="58">
        <f>SUM(AG68:AG90)</f>
        <v>800</v>
      </c>
      <c r="AH91" s="64">
        <f>AG91-AF91</f>
        <v>-214</v>
      </c>
    </row>
    <row r="93" spans="1:34" ht="15.75" thickBot="1" x14ac:dyDescent="0.3"/>
    <row r="94" spans="1:34" ht="27" thickBot="1" x14ac:dyDescent="0.3">
      <c r="A94" s="207" t="s">
        <v>49</v>
      </c>
      <c r="B94" s="208"/>
    </row>
    <row r="95" spans="1:34" ht="15.75" thickBot="1" x14ac:dyDescent="0.3">
      <c r="A95" s="209" t="s">
        <v>0</v>
      </c>
      <c r="B95" s="219" t="s">
        <v>1</v>
      </c>
      <c r="C95" s="204" t="s">
        <v>49</v>
      </c>
      <c r="D95" s="205"/>
      <c r="E95" s="205"/>
      <c r="F95" s="205"/>
      <c r="G95" s="205"/>
      <c r="H95" s="205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05"/>
      <c r="Z95" s="205"/>
      <c r="AA95" s="205"/>
      <c r="AB95" s="205"/>
      <c r="AC95" s="205"/>
      <c r="AD95" s="211"/>
      <c r="AE95" s="211"/>
      <c r="AF95" s="211"/>
      <c r="AG95" s="211"/>
      <c r="AH95" s="212"/>
    </row>
    <row r="96" spans="1:34" ht="15.75" thickBot="1" x14ac:dyDescent="0.3">
      <c r="A96" s="210"/>
      <c r="B96" s="244"/>
      <c r="C96" s="213" t="s">
        <v>84</v>
      </c>
      <c r="D96" s="214"/>
      <c r="E96" s="214"/>
      <c r="F96" s="214"/>
      <c r="G96" s="215"/>
      <c r="H96" s="150"/>
      <c r="I96" s="216" t="s">
        <v>100</v>
      </c>
      <c r="J96" s="217"/>
      <c r="K96" s="218" t="s">
        <v>42</v>
      </c>
      <c r="L96" s="217"/>
      <c r="M96" s="218" t="s">
        <v>43</v>
      </c>
      <c r="N96" s="217"/>
      <c r="O96" s="218" t="s">
        <v>44</v>
      </c>
      <c r="P96" s="217"/>
      <c r="Q96" s="218" t="s">
        <v>45</v>
      </c>
      <c r="R96" s="216"/>
      <c r="S96" s="218" t="s">
        <v>50</v>
      </c>
      <c r="T96" s="217"/>
      <c r="U96" s="216" t="s">
        <v>46</v>
      </c>
      <c r="V96" s="217"/>
      <c r="W96" s="218" t="s">
        <v>47</v>
      </c>
      <c r="X96" s="216"/>
      <c r="Y96" s="213" t="s">
        <v>85</v>
      </c>
      <c r="Z96" s="214"/>
      <c r="AA96" s="214"/>
      <c r="AB96" s="214"/>
      <c r="AC96" s="215"/>
      <c r="AD96" s="216" t="s">
        <v>86</v>
      </c>
      <c r="AE96" s="216"/>
      <c r="AF96" s="216"/>
      <c r="AG96" s="216"/>
      <c r="AH96" s="217"/>
    </row>
    <row r="97" spans="1:34" x14ac:dyDescent="0.25">
      <c r="A97" s="133" t="s">
        <v>2</v>
      </c>
      <c r="B97" s="117" t="s">
        <v>3</v>
      </c>
      <c r="C97" s="2" t="s">
        <v>39</v>
      </c>
      <c r="D97" s="9" t="s">
        <v>40</v>
      </c>
      <c r="E97" s="9" t="s">
        <v>4</v>
      </c>
      <c r="F97" s="9" t="s">
        <v>32</v>
      </c>
      <c r="G97" s="10" t="s">
        <v>52</v>
      </c>
      <c r="H97" s="150"/>
      <c r="I97" s="154" t="s">
        <v>39</v>
      </c>
      <c r="J97" s="10" t="s">
        <v>40</v>
      </c>
      <c r="K97" s="2" t="s">
        <v>39</v>
      </c>
      <c r="L97" s="10" t="s">
        <v>40</v>
      </c>
      <c r="M97" s="2" t="s">
        <v>39</v>
      </c>
      <c r="N97" s="10" t="s">
        <v>40</v>
      </c>
      <c r="O97" s="2" t="s">
        <v>39</v>
      </c>
      <c r="P97" s="10" t="s">
        <v>40</v>
      </c>
      <c r="Q97" s="2" t="s">
        <v>39</v>
      </c>
      <c r="R97" s="152" t="s">
        <v>40</v>
      </c>
      <c r="S97" s="2" t="s">
        <v>39</v>
      </c>
      <c r="T97" s="152" t="s">
        <v>40</v>
      </c>
      <c r="U97" s="2" t="s">
        <v>39</v>
      </c>
      <c r="V97" s="10" t="s">
        <v>40</v>
      </c>
      <c r="W97" s="2" t="s">
        <v>39</v>
      </c>
      <c r="X97" s="152" t="s">
        <v>40</v>
      </c>
      <c r="Y97" s="2" t="s">
        <v>39</v>
      </c>
      <c r="Z97" s="9" t="s">
        <v>40</v>
      </c>
      <c r="AA97" s="9" t="s">
        <v>4</v>
      </c>
      <c r="AB97" s="9" t="s">
        <v>32</v>
      </c>
      <c r="AC97" s="10" t="s">
        <v>52</v>
      </c>
      <c r="AD97" s="153" t="s">
        <v>39</v>
      </c>
      <c r="AE97" s="9" t="s">
        <v>40</v>
      </c>
      <c r="AF97" s="9" t="s">
        <v>4</v>
      </c>
      <c r="AG97" s="152" t="s">
        <v>32</v>
      </c>
      <c r="AH97" s="10" t="s">
        <v>52</v>
      </c>
    </row>
    <row r="98" spans="1:34" x14ac:dyDescent="0.25">
      <c r="A98" s="202" t="s">
        <v>37</v>
      </c>
      <c r="B98" s="222"/>
      <c r="C98" s="2"/>
      <c r="D98" s="9"/>
      <c r="E98" s="9"/>
      <c r="F98" s="9"/>
      <c r="G98" s="10"/>
      <c r="H98" s="150"/>
      <c r="I98" s="154"/>
      <c r="J98" s="10"/>
      <c r="K98" s="2"/>
      <c r="L98" s="10"/>
      <c r="M98" s="2"/>
      <c r="N98" s="10"/>
      <c r="O98" s="2"/>
      <c r="P98" s="10"/>
      <c r="Q98" s="2"/>
      <c r="R98" s="152"/>
      <c r="S98" s="2"/>
      <c r="T98" s="10"/>
      <c r="U98" s="154"/>
      <c r="V98" s="10"/>
      <c r="W98" s="2"/>
      <c r="X98" s="152"/>
      <c r="Y98" s="2"/>
      <c r="Z98" s="9"/>
      <c r="AA98" s="9"/>
      <c r="AB98" s="9"/>
      <c r="AC98" s="10"/>
      <c r="AD98" s="153"/>
      <c r="AE98" s="9"/>
      <c r="AF98" s="9"/>
      <c r="AG98" s="152"/>
      <c r="AH98" s="10"/>
    </row>
    <row r="99" spans="1:34" x14ac:dyDescent="0.25">
      <c r="A99" s="5" t="s">
        <v>11</v>
      </c>
      <c r="B99" s="16" t="s">
        <v>12</v>
      </c>
      <c r="C99" s="20"/>
      <c r="D99" s="108"/>
      <c r="E99" s="108">
        <f t="shared" ref="E99:F105" si="40">E6+E37+E68</f>
        <v>0</v>
      </c>
      <c r="F99" s="108">
        <f t="shared" si="40"/>
        <v>0</v>
      </c>
      <c r="G99" s="21">
        <f>F99-E99</f>
        <v>0</v>
      </c>
      <c r="H99" s="150"/>
      <c r="I99" s="70">
        <f t="shared" ref="I99:J105" si="41">I6+I37+I68</f>
        <v>0</v>
      </c>
      <c r="J99" s="20">
        <f t="shared" si="41"/>
        <v>0</v>
      </c>
      <c r="K99" s="20">
        <f t="shared" ref="K99:X99" si="42">K6+K37+K68</f>
        <v>0</v>
      </c>
      <c r="L99" s="20">
        <f t="shared" si="42"/>
        <v>0</v>
      </c>
      <c r="M99" s="20">
        <f t="shared" si="42"/>
        <v>0</v>
      </c>
      <c r="N99" s="20">
        <f t="shared" si="42"/>
        <v>0</v>
      </c>
      <c r="O99" s="20">
        <f t="shared" si="42"/>
        <v>0</v>
      </c>
      <c r="P99" s="20">
        <f t="shared" si="42"/>
        <v>0</v>
      </c>
      <c r="Q99" s="20">
        <f t="shared" si="42"/>
        <v>0</v>
      </c>
      <c r="R99" s="20">
        <f t="shared" si="42"/>
        <v>0</v>
      </c>
      <c r="S99" s="20">
        <f t="shared" si="42"/>
        <v>0</v>
      </c>
      <c r="T99" s="20">
        <f t="shared" si="42"/>
        <v>0</v>
      </c>
      <c r="U99" s="20">
        <f t="shared" si="42"/>
        <v>0</v>
      </c>
      <c r="V99" s="20">
        <f t="shared" si="42"/>
        <v>0</v>
      </c>
      <c r="W99" s="20">
        <f t="shared" si="42"/>
        <v>0</v>
      </c>
      <c r="X99" s="131">
        <f t="shared" si="42"/>
        <v>0</v>
      </c>
      <c r="Y99" s="20"/>
      <c r="Z99" s="108"/>
      <c r="AA99" s="108">
        <f t="shared" ref="AA99:AB105" si="43">AA6+AA37+AA68</f>
        <v>0</v>
      </c>
      <c r="AB99" s="108">
        <f t="shared" si="43"/>
        <v>81</v>
      </c>
      <c r="AC99" s="21">
        <f>AB99-AA99</f>
        <v>81</v>
      </c>
      <c r="AD99" s="99">
        <f t="shared" ref="AD99:AE115" si="44">C99+I99+K99+M99+O99+Q99+S99+U99+W99</f>
        <v>0</v>
      </c>
      <c r="AE99" s="4">
        <f t="shared" si="44"/>
        <v>0</v>
      </c>
      <c r="AF99" s="4">
        <f>AD99+AE99</f>
        <v>0</v>
      </c>
      <c r="AG99" s="108">
        <f t="shared" ref="AG99:AG105" si="45">AG6+AG37+AG68</f>
        <v>81</v>
      </c>
      <c r="AH99" s="37">
        <f>AG99-AF99</f>
        <v>81</v>
      </c>
    </row>
    <row r="100" spans="1:34" x14ac:dyDescent="0.25">
      <c r="A100" s="5" t="s">
        <v>13</v>
      </c>
      <c r="B100" s="16" t="s">
        <v>14</v>
      </c>
      <c r="C100" s="20"/>
      <c r="D100" s="108"/>
      <c r="E100" s="108">
        <f t="shared" si="40"/>
        <v>50</v>
      </c>
      <c r="F100" s="108">
        <f t="shared" si="40"/>
        <v>50</v>
      </c>
      <c r="G100" s="79">
        <f t="shared" ref="G100:G105" si="46">F100-E100</f>
        <v>0</v>
      </c>
      <c r="H100" s="150"/>
      <c r="I100" s="70">
        <f t="shared" si="41"/>
        <v>0</v>
      </c>
      <c r="J100" s="20">
        <f t="shared" si="41"/>
        <v>0</v>
      </c>
      <c r="K100" s="20">
        <f t="shared" ref="K100:X100" si="47">K7+K38+K69</f>
        <v>355</v>
      </c>
      <c r="L100" s="20">
        <f t="shared" si="47"/>
        <v>-12</v>
      </c>
      <c r="M100" s="20">
        <f t="shared" si="47"/>
        <v>0</v>
      </c>
      <c r="N100" s="20">
        <f t="shared" si="47"/>
        <v>20</v>
      </c>
      <c r="O100" s="20">
        <f t="shared" si="47"/>
        <v>0</v>
      </c>
      <c r="P100" s="20">
        <f t="shared" si="47"/>
        <v>20</v>
      </c>
      <c r="Q100" s="20">
        <f t="shared" si="47"/>
        <v>0</v>
      </c>
      <c r="R100" s="20">
        <f t="shared" si="47"/>
        <v>0</v>
      </c>
      <c r="S100" s="20">
        <f t="shared" si="47"/>
        <v>0</v>
      </c>
      <c r="T100" s="20">
        <f t="shared" si="47"/>
        <v>0</v>
      </c>
      <c r="U100" s="20">
        <f t="shared" si="47"/>
        <v>0</v>
      </c>
      <c r="V100" s="20">
        <f t="shared" si="47"/>
        <v>0</v>
      </c>
      <c r="W100" s="20">
        <f t="shared" si="47"/>
        <v>0</v>
      </c>
      <c r="X100" s="131">
        <f t="shared" si="47"/>
        <v>30</v>
      </c>
      <c r="Y100" s="20"/>
      <c r="Z100" s="108"/>
      <c r="AA100" s="108">
        <f t="shared" si="43"/>
        <v>413</v>
      </c>
      <c r="AB100" s="108">
        <f t="shared" si="43"/>
        <v>486</v>
      </c>
      <c r="AC100" s="37">
        <f t="shared" ref="AC100:AC105" si="48">AB100-AA100</f>
        <v>73</v>
      </c>
      <c r="AD100" s="99">
        <f t="shared" si="44"/>
        <v>355</v>
      </c>
      <c r="AE100" s="4">
        <f t="shared" si="44"/>
        <v>58</v>
      </c>
      <c r="AF100" s="4">
        <f t="shared" ref="AF100:AF105" si="49">AD100+AE100</f>
        <v>413</v>
      </c>
      <c r="AG100" s="108">
        <f t="shared" si="45"/>
        <v>486</v>
      </c>
      <c r="AH100" s="37">
        <f t="shared" ref="AH100:AH105" si="50">AG100-AF100</f>
        <v>73</v>
      </c>
    </row>
    <row r="101" spans="1:34" x14ac:dyDescent="0.25">
      <c r="A101" s="13" t="s">
        <v>15</v>
      </c>
      <c r="B101" s="17" t="s">
        <v>53</v>
      </c>
      <c r="C101" s="13"/>
      <c r="D101" s="57"/>
      <c r="E101" s="57">
        <f t="shared" si="40"/>
        <v>0</v>
      </c>
      <c r="F101" s="57">
        <f t="shared" si="40"/>
        <v>0</v>
      </c>
      <c r="G101" s="14">
        <f t="shared" si="46"/>
        <v>0</v>
      </c>
      <c r="H101" s="150"/>
      <c r="I101" s="19">
        <f t="shared" si="41"/>
        <v>0</v>
      </c>
      <c r="J101" s="13">
        <f t="shared" si="41"/>
        <v>0</v>
      </c>
      <c r="K101" s="13">
        <f t="shared" ref="K101:X101" si="51">K8+K39+K70</f>
        <v>26</v>
      </c>
      <c r="L101" s="13">
        <f t="shared" si="51"/>
        <v>0</v>
      </c>
      <c r="M101" s="13">
        <f t="shared" si="51"/>
        <v>0</v>
      </c>
      <c r="N101" s="13">
        <f t="shared" si="51"/>
        <v>0</v>
      </c>
      <c r="O101" s="13">
        <f t="shared" si="51"/>
        <v>0</v>
      </c>
      <c r="P101" s="13">
        <f t="shared" si="51"/>
        <v>0</v>
      </c>
      <c r="Q101" s="13">
        <f t="shared" si="51"/>
        <v>0</v>
      </c>
      <c r="R101" s="13">
        <f t="shared" si="51"/>
        <v>0</v>
      </c>
      <c r="S101" s="13">
        <f t="shared" si="51"/>
        <v>0</v>
      </c>
      <c r="T101" s="13">
        <f t="shared" si="51"/>
        <v>0</v>
      </c>
      <c r="U101" s="13">
        <f t="shared" si="51"/>
        <v>0</v>
      </c>
      <c r="V101" s="13">
        <f t="shared" si="51"/>
        <v>0</v>
      </c>
      <c r="W101" s="13">
        <f t="shared" si="51"/>
        <v>0</v>
      </c>
      <c r="X101" s="68">
        <f t="shared" si="51"/>
        <v>0</v>
      </c>
      <c r="Y101" s="13"/>
      <c r="Z101" s="57"/>
      <c r="AA101" s="57">
        <f t="shared" si="43"/>
        <v>26</v>
      </c>
      <c r="AB101" s="57">
        <f t="shared" si="43"/>
        <v>26</v>
      </c>
      <c r="AC101" s="14">
        <f t="shared" si="48"/>
        <v>0</v>
      </c>
      <c r="AD101" s="19">
        <f t="shared" si="44"/>
        <v>26</v>
      </c>
      <c r="AE101" s="57">
        <f t="shared" si="44"/>
        <v>0</v>
      </c>
      <c r="AF101" s="57">
        <f t="shared" si="49"/>
        <v>26</v>
      </c>
      <c r="AG101" s="57">
        <f t="shared" si="45"/>
        <v>26</v>
      </c>
      <c r="AH101" s="35">
        <f t="shared" si="50"/>
        <v>0</v>
      </c>
    </row>
    <row r="102" spans="1:34" x14ac:dyDescent="0.25">
      <c r="A102" s="5" t="s">
        <v>18</v>
      </c>
      <c r="B102" s="16" t="s">
        <v>19</v>
      </c>
      <c r="C102" s="20"/>
      <c r="D102" s="108"/>
      <c r="E102" s="108">
        <f t="shared" si="40"/>
        <v>0</v>
      </c>
      <c r="F102" s="108">
        <f t="shared" si="40"/>
        <v>0</v>
      </c>
      <c r="G102" s="79">
        <f t="shared" si="46"/>
        <v>0</v>
      </c>
      <c r="H102" s="150"/>
      <c r="I102" s="70">
        <f t="shared" si="41"/>
        <v>0</v>
      </c>
      <c r="J102" s="20">
        <f t="shared" si="41"/>
        <v>0</v>
      </c>
      <c r="K102" s="20">
        <f t="shared" ref="K102:X102" si="52">K9+K40+K71</f>
        <v>241</v>
      </c>
      <c r="L102" s="20">
        <f t="shared" si="52"/>
        <v>44</v>
      </c>
      <c r="M102" s="20">
        <f t="shared" si="52"/>
        <v>0</v>
      </c>
      <c r="N102" s="20">
        <f t="shared" si="52"/>
        <v>0</v>
      </c>
      <c r="O102" s="20">
        <f t="shared" si="52"/>
        <v>0</v>
      </c>
      <c r="P102" s="20">
        <f t="shared" si="52"/>
        <v>0</v>
      </c>
      <c r="Q102" s="20">
        <f t="shared" si="52"/>
        <v>0</v>
      </c>
      <c r="R102" s="20">
        <f t="shared" si="52"/>
        <v>0</v>
      </c>
      <c r="S102" s="20">
        <f t="shared" si="52"/>
        <v>0</v>
      </c>
      <c r="T102" s="20">
        <f t="shared" si="52"/>
        <v>0</v>
      </c>
      <c r="U102" s="20">
        <f t="shared" si="52"/>
        <v>0</v>
      </c>
      <c r="V102" s="20">
        <f t="shared" si="52"/>
        <v>0</v>
      </c>
      <c r="W102" s="20">
        <f t="shared" si="52"/>
        <v>0</v>
      </c>
      <c r="X102" s="131">
        <f t="shared" si="52"/>
        <v>0</v>
      </c>
      <c r="Y102" s="20"/>
      <c r="Z102" s="108"/>
      <c r="AA102" s="108">
        <f t="shared" si="43"/>
        <v>285</v>
      </c>
      <c r="AB102" s="108">
        <f t="shared" si="43"/>
        <v>405</v>
      </c>
      <c r="AC102" s="37">
        <f t="shared" si="48"/>
        <v>120</v>
      </c>
      <c r="AD102" s="99">
        <f t="shared" si="44"/>
        <v>241</v>
      </c>
      <c r="AE102" s="4">
        <f t="shared" si="44"/>
        <v>44</v>
      </c>
      <c r="AF102" s="4">
        <f t="shared" si="49"/>
        <v>285</v>
      </c>
      <c r="AG102" s="108">
        <f t="shared" si="45"/>
        <v>405</v>
      </c>
      <c r="AH102" s="37">
        <f t="shared" si="50"/>
        <v>120</v>
      </c>
    </row>
    <row r="103" spans="1:34" x14ac:dyDescent="0.25">
      <c r="A103" s="5" t="s">
        <v>26</v>
      </c>
      <c r="B103" s="16" t="s">
        <v>27</v>
      </c>
      <c r="C103" s="20"/>
      <c r="D103" s="108"/>
      <c r="E103" s="108">
        <f t="shared" si="40"/>
        <v>0</v>
      </c>
      <c r="F103" s="108">
        <f t="shared" si="40"/>
        <v>0</v>
      </c>
      <c r="G103" s="79">
        <f t="shared" si="46"/>
        <v>0</v>
      </c>
      <c r="H103" s="150"/>
      <c r="I103" s="70">
        <f t="shared" si="41"/>
        <v>0</v>
      </c>
      <c r="J103" s="20">
        <f t="shared" si="41"/>
        <v>40</v>
      </c>
      <c r="K103" s="20">
        <f t="shared" ref="K103:X103" si="53">K10+K41+K72</f>
        <v>0</v>
      </c>
      <c r="L103" s="20">
        <f t="shared" si="53"/>
        <v>132</v>
      </c>
      <c r="M103" s="20">
        <f t="shared" si="53"/>
        <v>0</v>
      </c>
      <c r="N103" s="20">
        <f t="shared" si="53"/>
        <v>0</v>
      </c>
      <c r="O103" s="20">
        <f t="shared" si="53"/>
        <v>0</v>
      </c>
      <c r="P103" s="20">
        <f t="shared" si="53"/>
        <v>0</v>
      </c>
      <c r="Q103" s="20">
        <f t="shared" si="53"/>
        <v>0</v>
      </c>
      <c r="R103" s="20">
        <f t="shared" si="53"/>
        <v>0</v>
      </c>
      <c r="S103" s="20">
        <f t="shared" si="53"/>
        <v>0</v>
      </c>
      <c r="T103" s="20">
        <f t="shared" si="53"/>
        <v>0</v>
      </c>
      <c r="U103" s="20">
        <f t="shared" si="53"/>
        <v>0</v>
      </c>
      <c r="V103" s="20">
        <f t="shared" si="53"/>
        <v>0</v>
      </c>
      <c r="W103" s="20">
        <f t="shared" si="53"/>
        <v>0</v>
      </c>
      <c r="X103" s="131">
        <f t="shared" si="53"/>
        <v>0</v>
      </c>
      <c r="Y103" s="20"/>
      <c r="Z103" s="108"/>
      <c r="AA103" s="108">
        <f t="shared" si="43"/>
        <v>172</v>
      </c>
      <c r="AB103" s="108">
        <f t="shared" si="43"/>
        <v>161</v>
      </c>
      <c r="AC103" s="79">
        <f t="shared" si="48"/>
        <v>-11</v>
      </c>
      <c r="AD103" s="99">
        <f t="shared" si="44"/>
        <v>0</v>
      </c>
      <c r="AE103" s="4">
        <f t="shared" si="44"/>
        <v>172</v>
      </c>
      <c r="AF103" s="4">
        <f t="shared" si="49"/>
        <v>172</v>
      </c>
      <c r="AG103" s="108">
        <f t="shared" si="45"/>
        <v>161</v>
      </c>
      <c r="AH103" s="37">
        <f t="shared" si="50"/>
        <v>-11</v>
      </c>
    </row>
    <row r="104" spans="1:34" x14ac:dyDescent="0.25">
      <c r="A104" s="5" t="s">
        <v>28</v>
      </c>
      <c r="B104" s="16" t="s">
        <v>29</v>
      </c>
      <c r="C104" s="20"/>
      <c r="D104" s="108"/>
      <c r="E104" s="108">
        <f t="shared" si="40"/>
        <v>0</v>
      </c>
      <c r="F104" s="108">
        <f t="shared" si="40"/>
        <v>0</v>
      </c>
      <c r="G104" s="79">
        <f t="shared" si="46"/>
        <v>0</v>
      </c>
      <c r="H104" s="150"/>
      <c r="I104" s="70">
        <f t="shared" si="41"/>
        <v>0</v>
      </c>
      <c r="J104" s="20">
        <f t="shared" si="41"/>
        <v>0</v>
      </c>
      <c r="K104" s="20">
        <f t="shared" ref="K104:X104" si="54">K11+K42+K73</f>
        <v>166</v>
      </c>
      <c r="L104" s="20">
        <f t="shared" si="54"/>
        <v>10</v>
      </c>
      <c r="M104" s="20">
        <f t="shared" si="54"/>
        <v>0</v>
      </c>
      <c r="N104" s="20">
        <f t="shared" si="54"/>
        <v>0</v>
      </c>
      <c r="O104" s="20">
        <f t="shared" si="54"/>
        <v>0</v>
      </c>
      <c r="P104" s="20">
        <f t="shared" si="54"/>
        <v>0</v>
      </c>
      <c r="Q104" s="20">
        <f t="shared" si="54"/>
        <v>0</v>
      </c>
      <c r="R104" s="20">
        <f t="shared" si="54"/>
        <v>0</v>
      </c>
      <c r="S104" s="20">
        <f t="shared" si="54"/>
        <v>0</v>
      </c>
      <c r="T104" s="20">
        <f t="shared" si="54"/>
        <v>0</v>
      </c>
      <c r="U104" s="20">
        <f t="shared" si="54"/>
        <v>0</v>
      </c>
      <c r="V104" s="20">
        <f t="shared" si="54"/>
        <v>0</v>
      </c>
      <c r="W104" s="20">
        <f t="shared" si="54"/>
        <v>0</v>
      </c>
      <c r="X104" s="131">
        <f t="shared" si="54"/>
        <v>0</v>
      </c>
      <c r="Y104" s="20"/>
      <c r="Z104" s="108"/>
      <c r="AA104" s="108">
        <f t="shared" si="43"/>
        <v>174</v>
      </c>
      <c r="AB104" s="108">
        <f t="shared" si="43"/>
        <v>242</v>
      </c>
      <c r="AC104" s="79">
        <f t="shared" si="48"/>
        <v>68</v>
      </c>
      <c r="AD104" s="99">
        <f t="shared" si="44"/>
        <v>166</v>
      </c>
      <c r="AE104" s="4">
        <f t="shared" si="44"/>
        <v>10</v>
      </c>
      <c r="AF104" s="4">
        <f t="shared" si="49"/>
        <v>176</v>
      </c>
      <c r="AG104" s="108">
        <f t="shared" si="45"/>
        <v>242</v>
      </c>
      <c r="AH104" s="37">
        <f t="shared" si="50"/>
        <v>66</v>
      </c>
    </row>
    <row r="105" spans="1:34" x14ac:dyDescent="0.25">
      <c r="A105" s="36" t="s">
        <v>51</v>
      </c>
      <c r="B105" s="44" t="s">
        <v>48</v>
      </c>
      <c r="C105" s="20"/>
      <c r="D105" s="108"/>
      <c r="E105" s="108">
        <f t="shared" si="40"/>
        <v>0</v>
      </c>
      <c r="F105" s="108">
        <f t="shared" si="40"/>
        <v>0</v>
      </c>
      <c r="G105" s="79">
        <f t="shared" si="46"/>
        <v>0</v>
      </c>
      <c r="H105" s="150"/>
      <c r="I105" s="70">
        <f t="shared" si="41"/>
        <v>0</v>
      </c>
      <c r="J105" s="20">
        <f t="shared" si="41"/>
        <v>150</v>
      </c>
      <c r="K105" s="20">
        <f t="shared" ref="K105:X105" si="55">K12+K43+K74</f>
        <v>0</v>
      </c>
      <c r="L105" s="20">
        <f t="shared" si="55"/>
        <v>0</v>
      </c>
      <c r="M105" s="20">
        <f t="shared" si="55"/>
        <v>0</v>
      </c>
      <c r="N105" s="20">
        <f t="shared" si="55"/>
        <v>0</v>
      </c>
      <c r="O105" s="20">
        <f t="shared" si="55"/>
        <v>0</v>
      </c>
      <c r="P105" s="20">
        <f t="shared" si="55"/>
        <v>0</v>
      </c>
      <c r="Q105" s="20">
        <f t="shared" si="55"/>
        <v>0</v>
      </c>
      <c r="R105" s="20">
        <f t="shared" si="55"/>
        <v>0</v>
      </c>
      <c r="S105" s="20">
        <f t="shared" si="55"/>
        <v>0</v>
      </c>
      <c r="T105" s="20">
        <f t="shared" si="55"/>
        <v>0</v>
      </c>
      <c r="U105" s="20">
        <f t="shared" si="55"/>
        <v>0</v>
      </c>
      <c r="V105" s="20">
        <f t="shared" si="55"/>
        <v>0</v>
      </c>
      <c r="W105" s="20">
        <f t="shared" si="55"/>
        <v>0</v>
      </c>
      <c r="X105" s="131">
        <f t="shared" si="55"/>
        <v>0</v>
      </c>
      <c r="Y105" s="20"/>
      <c r="Z105" s="108"/>
      <c r="AA105" s="108">
        <f t="shared" si="43"/>
        <v>150</v>
      </c>
      <c r="AB105" s="108">
        <f t="shared" si="43"/>
        <v>123</v>
      </c>
      <c r="AC105" s="79">
        <f t="shared" si="48"/>
        <v>-27</v>
      </c>
      <c r="AD105" s="99">
        <f t="shared" si="44"/>
        <v>0</v>
      </c>
      <c r="AE105" s="4">
        <f t="shared" si="44"/>
        <v>150</v>
      </c>
      <c r="AF105" s="4">
        <f t="shared" si="49"/>
        <v>150</v>
      </c>
      <c r="AG105" s="108">
        <f t="shared" si="45"/>
        <v>250</v>
      </c>
      <c r="AH105" s="37">
        <f t="shared" si="50"/>
        <v>100</v>
      </c>
    </row>
    <row r="106" spans="1:34" x14ac:dyDescent="0.25">
      <c r="A106" s="202" t="s">
        <v>38</v>
      </c>
      <c r="B106" s="222"/>
      <c r="C106" s="2"/>
      <c r="D106" s="9"/>
      <c r="E106" s="9"/>
      <c r="F106" s="9"/>
      <c r="G106" s="10"/>
      <c r="H106" s="150"/>
      <c r="I106" s="154"/>
      <c r="J106" s="10"/>
      <c r="K106" s="2"/>
      <c r="L106" s="10"/>
      <c r="M106" s="2"/>
      <c r="N106" s="10"/>
      <c r="O106" s="2"/>
      <c r="P106" s="10"/>
      <c r="Q106" s="2"/>
      <c r="R106" s="152"/>
      <c r="S106" s="2"/>
      <c r="T106" s="10"/>
      <c r="U106" s="154"/>
      <c r="V106" s="10"/>
      <c r="W106" s="2"/>
      <c r="X106" s="152"/>
      <c r="Y106" s="2"/>
      <c r="Z106" s="9"/>
      <c r="AA106" s="9"/>
      <c r="AB106" s="9"/>
      <c r="AC106" s="10"/>
      <c r="AD106" s="154"/>
      <c r="AE106" s="9"/>
      <c r="AF106" s="9"/>
      <c r="AG106" s="9"/>
      <c r="AH106" s="10"/>
    </row>
    <row r="107" spans="1:34" x14ac:dyDescent="0.25">
      <c r="A107" s="5" t="s">
        <v>9</v>
      </c>
      <c r="B107" s="16" t="s">
        <v>82</v>
      </c>
      <c r="C107" s="20"/>
      <c r="D107" s="108"/>
      <c r="E107" s="108">
        <f t="shared" ref="E107:F109" si="56">E14+E45+E76</f>
        <v>3082</v>
      </c>
      <c r="F107" s="108">
        <f t="shared" si="56"/>
        <v>755</v>
      </c>
      <c r="G107" s="79">
        <f t="shared" ref="G107:G109" si="57">F107-E107</f>
        <v>-2327</v>
      </c>
      <c r="H107" s="150"/>
      <c r="I107" s="70">
        <f t="shared" ref="I107:X107" si="58">I14+I45+I76</f>
        <v>0</v>
      </c>
      <c r="J107" s="20">
        <f t="shared" si="58"/>
        <v>50</v>
      </c>
      <c r="K107" s="20">
        <f t="shared" si="58"/>
        <v>0</v>
      </c>
      <c r="L107" s="20">
        <f t="shared" si="58"/>
        <v>50</v>
      </c>
      <c r="M107" s="20">
        <f t="shared" si="58"/>
        <v>37</v>
      </c>
      <c r="N107" s="20">
        <f t="shared" si="58"/>
        <v>413</v>
      </c>
      <c r="O107" s="20">
        <f t="shared" si="58"/>
        <v>0</v>
      </c>
      <c r="P107" s="20">
        <f t="shared" si="58"/>
        <v>100</v>
      </c>
      <c r="Q107" s="20">
        <f t="shared" si="58"/>
        <v>0</v>
      </c>
      <c r="R107" s="20">
        <f t="shared" si="58"/>
        <v>0</v>
      </c>
      <c r="S107" s="20">
        <f t="shared" si="58"/>
        <v>0</v>
      </c>
      <c r="T107" s="20">
        <f t="shared" si="58"/>
        <v>0</v>
      </c>
      <c r="U107" s="20">
        <f t="shared" si="58"/>
        <v>0</v>
      </c>
      <c r="V107" s="20">
        <f t="shared" si="58"/>
        <v>0</v>
      </c>
      <c r="W107" s="20">
        <f t="shared" si="58"/>
        <v>0</v>
      </c>
      <c r="X107" s="131">
        <f t="shared" si="58"/>
        <v>200</v>
      </c>
      <c r="Y107" s="20"/>
      <c r="Z107" s="108"/>
      <c r="AA107" s="108">
        <f t="shared" ref="AA107:AB109" si="59">AA14+AA45+AA76</f>
        <v>849</v>
      </c>
      <c r="AB107" s="108">
        <f t="shared" si="59"/>
        <v>454</v>
      </c>
      <c r="AC107" s="37">
        <f t="shared" ref="AC107:AC109" si="60">AB107-AA107</f>
        <v>-395</v>
      </c>
      <c r="AD107" s="99">
        <f t="shared" si="44"/>
        <v>37</v>
      </c>
      <c r="AE107" s="4">
        <f t="shared" si="44"/>
        <v>813</v>
      </c>
      <c r="AF107" s="4">
        <f t="shared" ref="AF107:AF109" si="61">AD107+AE107</f>
        <v>850</v>
      </c>
      <c r="AG107" s="108">
        <f>AG14+AG45+AG76</f>
        <v>1209</v>
      </c>
      <c r="AH107" s="37">
        <f>AG107-AF107</f>
        <v>359</v>
      </c>
    </row>
    <row r="108" spans="1:34" x14ac:dyDescent="0.25">
      <c r="A108" s="5" t="s">
        <v>10</v>
      </c>
      <c r="B108" s="16" t="s">
        <v>83</v>
      </c>
      <c r="C108" s="20"/>
      <c r="D108" s="108"/>
      <c r="E108" s="108">
        <f t="shared" si="56"/>
        <v>1381</v>
      </c>
      <c r="F108" s="108">
        <f t="shared" si="56"/>
        <v>319</v>
      </c>
      <c r="G108" s="79">
        <f t="shared" si="57"/>
        <v>-1062</v>
      </c>
      <c r="H108" s="150"/>
      <c r="I108" s="70">
        <f t="shared" ref="I108:X108" si="62">I15+I46+I77</f>
        <v>0</v>
      </c>
      <c r="J108" s="20">
        <f t="shared" si="62"/>
        <v>50</v>
      </c>
      <c r="K108" s="20">
        <f t="shared" si="62"/>
        <v>0</v>
      </c>
      <c r="L108" s="20">
        <f t="shared" si="62"/>
        <v>50</v>
      </c>
      <c r="M108" s="20">
        <f t="shared" si="62"/>
        <v>49</v>
      </c>
      <c r="N108" s="20">
        <f t="shared" si="62"/>
        <v>551</v>
      </c>
      <c r="O108" s="20">
        <f t="shared" si="62"/>
        <v>0</v>
      </c>
      <c r="P108" s="20">
        <f t="shared" si="62"/>
        <v>200</v>
      </c>
      <c r="Q108" s="20">
        <f t="shared" si="62"/>
        <v>0</v>
      </c>
      <c r="R108" s="20">
        <f t="shared" si="62"/>
        <v>0</v>
      </c>
      <c r="S108" s="20">
        <f t="shared" si="62"/>
        <v>0</v>
      </c>
      <c r="T108" s="20">
        <f t="shared" si="62"/>
        <v>0</v>
      </c>
      <c r="U108" s="20">
        <f t="shared" si="62"/>
        <v>0</v>
      </c>
      <c r="V108" s="20">
        <f t="shared" si="62"/>
        <v>0</v>
      </c>
      <c r="W108" s="20">
        <f t="shared" si="62"/>
        <v>0</v>
      </c>
      <c r="X108" s="131">
        <f t="shared" si="62"/>
        <v>100</v>
      </c>
      <c r="Y108" s="20"/>
      <c r="Z108" s="108"/>
      <c r="AA108" s="108">
        <f t="shared" si="59"/>
        <v>999</v>
      </c>
      <c r="AB108" s="108">
        <f t="shared" si="59"/>
        <v>1170</v>
      </c>
      <c r="AC108" s="37">
        <f t="shared" si="60"/>
        <v>171</v>
      </c>
      <c r="AD108" s="99">
        <f t="shared" si="44"/>
        <v>49</v>
      </c>
      <c r="AE108" s="4">
        <f t="shared" si="44"/>
        <v>951</v>
      </c>
      <c r="AF108" s="4">
        <f t="shared" si="61"/>
        <v>1000</v>
      </c>
      <c r="AG108" s="108">
        <f>AG15+AG46+AG77</f>
        <v>1412</v>
      </c>
      <c r="AH108" s="37">
        <f t="shared" ref="AH108" si="63">AG108-AF108</f>
        <v>412</v>
      </c>
    </row>
    <row r="109" spans="1:34" x14ac:dyDescent="0.25">
      <c r="A109" s="5" t="s">
        <v>20</v>
      </c>
      <c r="B109" s="16" t="s">
        <v>21</v>
      </c>
      <c r="C109" s="20"/>
      <c r="D109" s="108"/>
      <c r="E109" s="108">
        <f t="shared" si="56"/>
        <v>37</v>
      </c>
      <c r="F109" s="108">
        <f t="shared" si="56"/>
        <v>41</v>
      </c>
      <c r="G109" s="79">
        <f t="shared" si="57"/>
        <v>4</v>
      </c>
      <c r="H109" s="150"/>
      <c r="I109" s="70">
        <f t="shared" ref="I109:X109" si="64">I16+I47+I78</f>
        <v>0</v>
      </c>
      <c r="J109" s="20">
        <f t="shared" si="64"/>
        <v>0</v>
      </c>
      <c r="K109" s="20">
        <f t="shared" si="64"/>
        <v>0</v>
      </c>
      <c r="L109" s="20">
        <f t="shared" si="64"/>
        <v>0</v>
      </c>
      <c r="M109" s="20">
        <f t="shared" si="64"/>
        <v>166</v>
      </c>
      <c r="N109" s="20">
        <f t="shared" si="64"/>
        <v>0</v>
      </c>
      <c r="O109" s="20">
        <f t="shared" si="64"/>
        <v>0</v>
      </c>
      <c r="P109" s="20">
        <f t="shared" si="64"/>
        <v>0</v>
      </c>
      <c r="Q109" s="20">
        <f t="shared" si="64"/>
        <v>0</v>
      </c>
      <c r="R109" s="20">
        <f t="shared" si="64"/>
        <v>0</v>
      </c>
      <c r="S109" s="20">
        <f t="shared" si="64"/>
        <v>0</v>
      </c>
      <c r="T109" s="20">
        <f t="shared" si="64"/>
        <v>0</v>
      </c>
      <c r="U109" s="20">
        <f t="shared" si="64"/>
        <v>0</v>
      </c>
      <c r="V109" s="20">
        <f t="shared" si="64"/>
        <v>0</v>
      </c>
      <c r="W109" s="20">
        <f t="shared" si="64"/>
        <v>0</v>
      </c>
      <c r="X109" s="131">
        <f t="shared" si="64"/>
        <v>0</v>
      </c>
      <c r="Y109" s="20"/>
      <c r="Z109" s="108"/>
      <c r="AA109" s="108">
        <f t="shared" si="59"/>
        <v>166</v>
      </c>
      <c r="AB109" s="108">
        <f t="shared" si="59"/>
        <v>81</v>
      </c>
      <c r="AC109" s="37">
        <f t="shared" si="60"/>
        <v>-85</v>
      </c>
      <c r="AD109" s="99">
        <f t="shared" si="44"/>
        <v>166</v>
      </c>
      <c r="AE109" s="4">
        <f t="shared" si="44"/>
        <v>0</v>
      </c>
      <c r="AF109" s="4">
        <f t="shared" si="61"/>
        <v>166</v>
      </c>
      <c r="AG109" s="108">
        <f>AG16+AG47+AG78</f>
        <v>122</v>
      </c>
      <c r="AH109" s="37">
        <f>AG109-AF109</f>
        <v>-44</v>
      </c>
    </row>
    <row r="110" spans="1:34" x14ac:dyDescent="0.25">
      <c r="A110" s="202" t="s">
        <v>34</v>
      </c>
      <c r="B110" s="222"/>
      <c r="C110" s="2"/>
      <c r="D110" s="9"/>
      <c r="E110" s="9"/>
      <c r="F110" s="9"/>
      <c r="G110" s="10"/>
      <c r="H110" s="150"/>
      <c r="I110" s="154"/>
      <c r="J110" s="10"/>
      <c r="K110" s="2"/>
      <c r="L110" s="10"/>
      <c r="M110" s="2"/>
      <c r="N110" s="10"/>
      <c r="O110" s="2"/>
      <c r="P110" s="10"/>
      <c r="Q110" s="2"/>
      <c r="R110" s="152"/>
      <c r="S110" s="2"/>
      <c r="T110" s="10"/>
      <c r="U110" s="154"/>
      <c r="V110" s="10"/>
      <c r="W110" s="2"/>
      <c r="X110" s="152"/>
      <c r="Y110" s="2"/>
      <c r="Z110" s="9"/>
      <c r="AA110" s="9"/>
      <c r="AB110" s="9"/>
      <c r="AC110" s="10"/>
      <c r="AD110" s="154"/>
      <c r="AE110" s="9"/>
      <c r="AF110" s="9"/>
      <c r="AG110" s="9"/>
      <c r="AH110" s="10"/>
    </row>
    <row r="111" spans="1:34" x14ac:dyDescent="0.25">
      <c r="A111" s="5" t="s">
        <v>22</v>
      </c>
      <c r="B111" s="16" t="s">
        <v>23</v>
      </c>
      <c r="C111" s="20"/>
      <c r="D111" s="108"/>
      <c r="E111" s="108">
        <f>E18+E49+E80</f>
        <v>575</v>
      </c>
      <c r="F111" s="108">
        <f>F18+F49+F80</f>
        <v>400</v>
      </c>
      <c r="G111" s="79">
        <f t="shared" ref="G111" si="65">F111-E111</f>
        <v>-175</v>
      </c>
      <c r="H111" s="150"/>
      <c r="I111" s="70">
        <f t="shared" ref="I111:X111" si="66">I18+I49+I80</f>
        <v>728</v>
      </c>
      <c r="J111" s="20">
        <f t="shared" si="66"/>
        <v>1819</v>
      </c>
      <c r="K111" s="20">
        <f t="shared" si="66"/>
        <v>0</v>
      </c>
      <c r="L111" s="20">
        <f t="shared" si="66"/>
        <v>50</v>
      </c>
      <c r="M111" s="20">
        <f t="shared" si="66"/>
        <v>0</v>
      </c>
      <c r="N111" s="20">
        <f t="shared" si="66"/>
        <v>50</v>
      </c>
      <c r="O111" s="20">
        <f t="shared" si="66"/>
        <v>0</v>
      </c>
      <c r="P111" s="20">
        <f t="shared" si="66"/>
        <v>0</v>
      </c>
      <c r="Q111" s="20">
        <f t="shared" si="66"/>
        <v>0</v>
      </c>
      <c r="R111" s="20">
        <f t="shared" si="66"/>
        <v>0</v>
      </c>
      <c r="S111" s="20">
        <f t="shared" si="66"/>
        <v>0</v>
      </c>
      <c r="T111" s="20">
        <f t="shared" si="66"/>
        <v>40</v>
      </c>
      <c r="U111" s="20">
        <f t="shared" si="66"/>
        <v>0</v>
      </c>
      <c r="V111" s="20">
        <f t="shared" si="66"/>
        <v>40</v>
      </c>
      <c r="W111" s="20">
        <f t="shared" si="66"/>
        <v>20</v>
      </c>
      <c r="X111" s="131">
        <f t="shared" si="66"/>
        <v>400</v>
      </c>
      <c r="Y111" s="20"/>
      <c r="Z111" s="108"/>
      <c r="AA111" s="108">
        <f>AA18+AA49+AA80</f>
        <v>3147</v>
      </c>
      <c r="AB111" s="108">
        <f>AB18+AB49+AB80</f>
        <v>2376</v>
      </c>
      <c r="AC111" s="37">
        <f t="shared" ref="AC111" si="67">AB111-AA111</f>
        <v>-771</v>
      </c>
      <c r="AD111" s="99">
        <f t="shared" si="44"/>
        <v>748</v>
      </c>
      <c r="AE111" s="4">
        <f t="shared" si="44"/>
        <v>2399</v>
      </c>
      <c r="AF111" s="4">
        <f t="shared" ref="AF111" si="68">AD111+AE111</f>
        <v>3147</v>
      </c>
      <c r="AG111" s="108">
        <f>AG18+AG49+AG80</f>
        <v>2776</v>
      </c>
      <c r="AH111" s="37">
        <f>AG111-AF111</f>
        <v>-371</v>
      </c>
    </row>
    <row r="112" spans="1:34" x14ac:dyDescent="0.25">
      <c r="A112" s="5" t="s">
        <v>108</v>
      </c>
      <c r="B112" s="16" t="s">
        <v>107</v>
      </c>
      <c r="C112" s="20"/>
      <c r="D112" s="108"/>
      <c r="E112" s="108"/>
      <c r="F112" s="108"/>
      <c r="G112" s="79"/>
      <c r="H112" s="150"/>
      <c r="I112" s="70"/>
      <c r="J112" s="175"/>
      <c r="K112" s="20"/>
      <c r="L112" s="175"/>
      <c r="M112" s="20"/>
      <c r="N112" s="175"/>
      <c r="O112" s="20"/>
      <c r="P112" s="175"/>
      <c r="Q112" s="20"/>
      <c r="R112" s="175"/>
      <c r="S112" s="20"/>
      <c r="T112" s="175"/>
      <c r="U112" s="70"/>
      <c r="V112" s="175"/>
      <c r="W112" s="20"/>
      <c r="X112" s="175"/>
      <c r="Y112" s="20"/>
      <c r="Z112" s="108"/>
      <c r="AA112" s="108"/>
      <c r="AB112" s="108"/>
      <c r="AC112" s="37"/>
      <c r="AD112" s="99"/>
      <c r="AE112" s="4"/>
      <c r="AF112" s="4"/>
      <c r="AG112" s="108"/>
      <c r="AH112" s="37"/>
    </row>
    <row r="113" spans="1:34" x14ac:dyDescent="0.25">
      <c r="A113" s="202" t="s">
        <v>35</v>
      </c>
      <c r="B113" s="222"/>
      <c r="C113" s="2"/>
      <c r="D113" s="9"/>
      <c r="E113" s="9"/>
      <c r="F113" s="9"/>
      <c r="G113" s="10"/>
      <c r="H113" s="150"/>
      <c r="I113" s="154"/>
      <c r="J113" s="10"/>
      <c r="K113" s="2"/>
      <c r="L113" s="10"/>
      <c r="M113" s="2"/>
      <c r="N113" s="10"/>
      <c r="O113" s="2"/>
      <c r="P113" s="10"/>
      <c r="Q113" s="2"/>
      <c r="R113" s="152"/>
      <c r="S113" s="2"/>
      <c r="T113" s="10"/>
      <c r="U113" s="154"/>
      <c r="V113" s="10"/>
      <c r="W113" s="2"/>
      <c r="X113" s="152"/>
      <c r="Y113" s="2"/>
      <c r="Z113" s="9"/>
      <c r="AA113" s="9"/>
      <c r="AB113" s="9"/>
      <c r="AC113" s="10"/>
      <c r="AD113" s="154"/>
      <c r="AE113" s="9"/>
      <c r="AF113" s="9"/>
      <c r="AG113" s="9"/>
      <c r="AH113" s="10"/>
    </row>
    <row r="114" spans="1:34" x14ac:dyDescent="0.25">
      <c r="A114" s="5" t="s">
        <v>16</v>
      </c>
      <c r="B114" s="16" t="s">
        <v>17</v>
      </c>
      <c r="C114" s="20"/>
      <c r="D114" s="108"/>
      <c r="E114" s="108">
        <f>E21+E52+E83</f>
        <v>243</v>
      </c>
      <c r="F114" s="108">
        <f>F21+F52+F83</f>
        <v>0</v>
      </c>
      <c r="G114" s="79">
        <f t="shared" ref="G114:G115" si="69">F114-E114</f>
        <v>-243</v>
      </c>
      <c r="H114" s="150"/>
      <c r="I114" s="70">
        <f t="shared" ref="I114:X114" si="70">I21+I52+I83</f>
        <v>0</v>
      </c>
      <c r="J114" s="20">
        <f t="shared" si="70"/>
        <v>0</v>
      </c>
      <c r="K114" s="20">
        <f t="shared" si="70"/>
        <v>0</v>
      </c>
      <c r="L114" s="20">
        <f t="shared" si="70"/>
        <v>0</v>
      </c>
      <c r="M114" s="20">
        <f t="shared" si="70"/>
        <v>0</v>
      </c>
      <c r="N114" s="20">
        <f t="shared" si="70"/>
        <v>0</v>
      </c>
      <c r="O114" s="20">
        <f t="shared" si="70"/>
        <v>0</v>
      </c>
      <c r="P114" s="20">
        <f t="shared" si="70"/>
        <v>0</v>
      </c>
      <c r="Q114" s="20">
        <f t="shared" si="70"/>
        <v>0</v>
      </c>
      <c r="R114" s="20">
        <f t="shared" si="70"/>
        <v>0</v>
      </c>
      <c r="S114" s="20">
        <f t="shared" si="70"/>
        <v>0</v>
      </c>
      <c r="T114" s="20">
        <f t="shared" si="70"/>
        <v>0</v>
      </c>
      <c r="U114" s="20">
        <f t="shared" si="70"/>
        <v>0</v>
      </c>
      <c r="V114" s="20">
        <f t="shared" si="70"/>
        <v>0</v>
      </c>
      <c r="W114" s="20">
        <f t="shared" si="70"/>
        <v>0</v>
      </c>
      <c r="X114" s="131">
        <f t="shared" si="70"/>
        <v>81</v>
      </c>
      <c r="Y114" s="20"/>
      <c r="Z114" s="108"/>
      <c r="AA114" s="108">
        <f>AA21+AA52+AA83</f>
        <v>81</v>
      </c>
      <c r="AB114" s="108">
        <f>AB21+AB52+AB83</f>
        <v>324</v>
      </c>
      <c r="AC114" s="37">
        <f t="shared" ref="AC114:AC115" si="71">AB114-AA114</f>
        <v>243</v>
      </c>
      <c r="AD114" s="99">
        <f t="shared" si="44"/>
        <v>0</v>
      </c>
      <c r="AE114" s="4">
        <f t="shared" si="44"/>
        <v>81</v>
      </c>
      <c r="AF114" s="4">
        <f t="shared" ref="AF114:AF115" si="72">AD114+AE114</f>
        <v>81</v>
      </c>
      <c r="AG114" s="108">
        <f>AG21+AG52+AG83</f>
        <v>324</v>
      </c>
      <c r="AH114" s="37">
        <f t="shared" ref="AH114:AH115" si="73">AG114-AF114</f>
        <v>243</v>
      </c>
    </row>
    <row r="115" spans="1:34" x14ac:dyDescent="0.25">
      <c r="A115" s="5" t="s">
        <v>30</v>
      </c>
      <c r="B115" s="16" t="s">
        <v>31</v>
      </c>
      <c r="C115" s="20"/>
      <c r="D115" s="108"/>
      <c r="E115" s="108">
        <f>E22+E53+E84</f>
        <v>2852</v>
      </c>
      <c r="F115" s="108">
        <f>F22+F53+F84</f>
        <v>3527</v>
      </c>
      <c r="G115" s="79">
        <f t="shared" si="69"/>
        <v>675</v>
      </c>
      <c r="H115" s="150"/>
      <c r="I115" s="70">
        <f t="shared" ref="I115:X115" si="74">I22+I53+I84</f>
        <v>0</v>
      </c>
      <c r="J115" s="20">
        <f t="shared" si="74"/>
        <v>0</v>
      </c>
      <c r="K115" s="20">
        <f t="shared" si="74"/>
        <v>0</v>
      </c>
      <c r="L115" s="20">
        <f t="shared" si="74"/>
        <v>0</v>
      </c>
      <c r="M115" s="20">
        <f t="shared" si="74"/>
        <v>0</v>
      </c>
      <c r="N115" s="20">
        <f t="shared" si="74"/>
        <v>0</v>
      </c>
      <c r="O115" s="20">
        <f t="shared" si="74"/>
        <v>0</v>
      </c>
      <c r="P115" s="20">
        <f t="shared" si="74"/>
        <v>0</v>
      </c>
      <c r="Q115" s="20">
        <f t="shared" si="74"/>
        <v>0</v>
      </c>
      <c r="R115" s="20">
        <f t="shared" si="74"/>
        <v>0</v>
      </c>
      <c r="S115" s="20">
        <f t="shared" si="74"/>
        <v>0</v>
      </c>
      <c r="T115" s="20">
        <f t="shared" si="74"/>
        <v>0</v>
      </c>
      <c r="U115" s="20">
        <f t="shared" si="74"/>
        <v>0</v>
      </c>
      <c r="V115" s="20">
        <f t="shared" si="74"/>
        <v>0</v>
      </c>
      <c r="W115" s="20">
        <f t="shared" si="74"/>
        <v>0</v>
      </c>
      <c r="X115" s="131">
        <f t="shared" si="74"/>
        <v>1328</v>
      </c>
      <c r="Y115" s="20"/>
      <c r="Z115" s="108"/>
      <c r="AA115" s="108">
        <f>AA22+AA53+AA84</f>
        <v>1328</v>
      </c>
      <c r="AB115" s="108">
        <f>AB22+AB53+AB84</f>
        <v>134</v>
      </c>
      <c r="AC115" s="37">
        <f t="shared" si="71"/>
        <v>-1194</v>
      </c>
      <c r="AD115" s="99">
        <f t="shared" si="44"/>
        <v>0</v>
      </c>
      <c r="AE115" s="4">
        <f t="shared" si="44"/>
        <v>1328</v>
      </c>
      <c r="AF115" s="4">
        <f t="shared" si="72"/>
        <v>1328</v>
      </c>
      <c r="AG115" s="108">
        <f>AG22+AG53+AG84</f>
        <v>3661</v>
      </c>
      <c r="AH115" s="37">
        <f t="shared" si="73"/>
        <v>2333</v>
      </c>
    </row>
    <row r="116" spans="1:34" x14ac:dyDescent="0.25">
      <c r="A116" s="202" t="s">
        <v>36</v>
      </c>
      <c r="B116" s="222"/>
      <c r="C116" s="2"/>
      <c r="D116" s="9"/>
      <c r="E116" s="9"/>
      <c r="F116" s="9"/>
      <c r="G116" s="10"/>
      <c r="H116" s="150"/>
      <c r="I116" s="154"/>
      <c r="J116" s="10"/>
      <c r="K116" s="2"/>
      <c r="L116" s="10"/>
      <c r="M116" s="2"/>
      <c r="N116" s="10"/>
      <c r="O116" s="2"/>
      <c r="P116" s="10"/>
      <c r="Q116" s="2"/>
      <c r="R116" s="152"/>
      <c r="S116" s="2"/>
      <c r="T116" s="10"/>
      <c r="U116" s="154"/>
      <c r="V116" s="10"/>
      <c r="W116" s="2"/>
      <c r="X116" s="152"/>
      <c r="Y116" s="2"/>
      <c r="Z116" s="9"/>
      <c r="AA116" s="9"/>
      <c r="AB116" s="9"/>
      <c r="AC116" s="10"/>
      <c r="AD116" s="154"/>
      <c r="AE116" s="9"/>
      <c r="AF116" s="9"/>
      <c r="AG116" s="9"/>
      <c r="AH116" s="10"/>
    </row>
    <row r="117" spans="1:34" x14ac:dyDescent="0.25">
      <c r="A117" s="5" t="s">
        <v>6</v>
      </c>
      <c r="B117" s="16" t="s">
        <v>55</v>
      </c>
      <c r="C117" s="20"/>
      <c r="D117" s="108"/>
      <c r="E117" s="108">
        <f>E24+E55+E86</f>
        <v>3636</v>
      </c>
      <c r="F117" s="108">
        <f>F24+F55+F86</f>
        <v>1757</v>
      </c>
      <c r="G117" s="79">
        <f t="shared" ref="G117" si="75">F117-E117</f>
        <v>-1879</v>
      </c>
      <c r="H117" s="150"/>
      <c r="I117" s="70">
        <f t="shared" ref="I117:X117" si="76">I24+I55+I86</f>
        <v>996</v>
      </c>
      <c r="J117" s="20">
        <f t="shared" si="76"/>
        <v>2532</v>
      </c>
      <c r="K117" s="20">
        <f t="shared" si="76"/>
        <v>0</v>
      </c>
      <c r="L117" s="20">
        <f t="shared" si="76"/>
        <v>0</v>
      </c>
      <c r="M117" s="20">
        <f t="shared" si="76"/>
        <v>0</v>
      </c>
      <c r="N117" s="20">
        <f t="shared" si="76"/>
        <v>0</v>
      </c>
      <c r="O117" s="20">
        <f t="shared" si="76"/>
        <v>0</v>
      </c>
      <c r="P117" s="20">
        <f t="shared" si="76"/>
        <v>0</v>
      </c>
      <c r="Q117" s="20">
        <f t="shared" si="76"/>
        <v>0</v>
      </c>
      <c r="R117" s="20">
        <f t="shared" si="76"/>
        <v>0</v>
      </c>
      <c r="S117" s="20">
        <f t="shared" si="76"/>
        <v>0</v>
      </c>
      <c r="T117" s="20">
        <f t="shared" si="76"/>
        <v>0</v>
      </c>
      <c r="U117" s="20">
        <f t="shared" si="76"/>
        <v>0</v>
      </c>
      <c r="V117" s="20">
        <f t="shared" si="76"/>
        <v>0</v>
      </c>
      <c r="W117" s="20">
        <f t="shared" si="76"/>
        <v>0</v>
      </c>
      <c r="X117" s="131">
        <f t="shared" si="76"/>
        <v>0</v>
      </c>
      <c r="Y117" s="20"/>
      <c r="Z117" s="108"/>
      <c r="AA117" s="108">
        <f>AA24+AA55+AA86</f>
        <v>3528</v>
      </c>
      <c r="AB117" s="108">
        <f>AB24+AB55+AB86</f>
        <v>4284</v>
      </c>
      <c r="AC117" s="37">
        <f t="shared" ref="AC117" si="77">AB117-AA117</f>
        <v>756</v>
      </c>
      <c r="AD117" s="99">
        <f t="shared" ref="AD117:AE121" si="78">C117+I117+K117+M117+O117+Q117+S117+U117+W117</f>
        <v>996</v>
      </c>
      <c r="AE117" s="4">
        <f t="shared" si="78"/>
        <v>2532</v>
      </c>
      <c r="AF117" s="4">
        <f t="shared" ref="AF117" si="79">AD117+AE117</f>
        <v>3528</v>
      </c>
      <c r="AG117" s="108">
        <f>AG24+AG55+AG86</f>
        <v>5884</v>
      </c>
      <c r="AH117" s="37">
        <f t="shared" ref="AH117" si="80">AG117-AF117</f>
        <v>2356</v>
      </c>
    </row>
    <row r="118" spans="1:34" x14ac:dyDescent="0.25">
      <c r="A118" s="202" t="s">
        <v>33</v>
      </c>
      <c r="B118" s="222"/>
      <c r="C118" s="2"/>
      <c r="D118" s="9"/>
      <c r="E118" s="9"/>
      <c r="F118" s="9"/>
      <c r="G118" s="10"/>
      <c r="H118" s="150"/>
      <c r="I118" s="154"/>
      <c r="J118" s="10"/>
      <c r="K118" s="2"/>
      <c r="L118" s="10"/>
      <c r="M118" s="2"/>
      <c r="N118" s="10"/>
      <c r="O118" s="2"/>
      <c r="P118" s="10"/>
      <c r="Q118" s="2"/>
      <c r="R118" s="152"/>
      <c r="S118" s="2"/>
      <c r="T118" s="10"/>
      <c r="U118" s="154"/>
      <c r="V118" s="10"/>
      <c r="W118" s="2"/>
      <c r="X118" s="152"/>
      <c r="Y118" s="2"/>
      <c r="Z118" s="9"/>
      <c r="AA118" s="9"/>
      <c r="AB118" s="9"/>
      <c r="AC118" s="10"/>
      <c r="AD118" s="154"/>
      <c r="AE118" s="9"/>
      <c r="AF118" s="9"/>
      <c r="AG118" s="9"/>
      <c r="AH118" s="10"/>
    </row>
    <row r="119" spans="1:34" x14ac:dyDescent="0.25">
      <c r="A119" s="5" t="s">
        <v>7</v>
      </c>
      <c r="B119" s="16" t="s">
        <v>8</v>
      </c>
      <c r="C119" s="20"/>
      <c r="D119" s="108"/>
      <c r="E119" s="108">
        <f t="shared" ref="E119:F121" si="81">E26+E57+E88</f>
        <v>5190</v>
      </c>
      <c r="F119" s="108">
        <f t="shared" si="81"/>
        <v>5108</v>
      </c>
      <c r="G119" s="79">
        <f t="shared" ref="G119:G121" si="82">F119-E119</f>
        <v>-82</v>
      </c>
      <c r="H119" s="150"/>
      <c r="I119" s="70">
        <f t="shared" ref="I119:X119" si="83">I26+I57+I88</f>
        <v>305</v>
      </c>
      <c r="J119" s="20">
        <f t="shared" si="83"/>
        <v>0</v>
      </c>
      <c r="K119" s="20">
        <f t="shared" si="83"/>
        <v>0</v>
      </c>
      <c r="L119" s="20">
        <f t="shared" si="83"/>
        <v>0</v>
      </c>
      <c r="M119" s="20">
        <f t="shared" si="83"/>
        <v>0</v>
      </c>
      <c r="N119" s="20">
        <f t="shared" si="83"/>
        <v>0</v>
      </c>
      <c r="O119" s="20">
        <f t="shared" si="83"/>
        <v>0</v>
      </c>
      <c r="P119" s="20">
        <f t="shared" si="83"/>
        <v>0</v>
      </c>
      <c r="Q119" s="20">
        <f t="shared" si="83"/>
        <v>0</v>
      </c>
      <c r="R119" s="20">
        <f t="shared" si="83"/>
        <v>0</v>
      </c>
      <c r="S119" s="20">
        <f t="shared" si="83"/>
        <v>0</v>
      </c>
      <c r="T119" s="20">
        <f t="shared" si="83"/>
        <v>0</v>
      </c>
      <c r="U119" s="20">
        <f t="shared" si="83"/>
        <v>0</v>
      </c>
      <c r="V119" s="20">
        <f t="shared" si="83"/>
        <v>0</v>
      </c>
      <c r="W119" s="20">
        <f t="shared" si="83"/>
        <v>0</v>
      </c>
      <c r="X119" s="131">
        <f t="shared" si="83"/>
        <v>0</v>
      </c>
      <c r="Y119" s="20"/>
      <c r="Z119" s="108"/>
      <c r="AA119" s="108">
        <f t="shared" ref="AA119:AB121" si="84">AA26+AA57+AA88</f>
        <v>305</v>
      </c>
      <c r="AB119" s="108">
        <f t="shared" si="84"/>
        <v>1190</v>
      </c>
      <c r="AC119" s="37">
        <f t="shared" ref="AC119:AC121" si="85">AB119-AA119</f>
        <v>885</v>
      </c>
      <c r="AD119" s="99">
        <f t="shared" si="78"/>
        <v>305</v>
      </c>
      <c r="AE119" s="4">
        <f t="shared" si="78"/>
        <v>0</v>
      </c>
      <c r="AF119" s="4">
        <f t="shared" ref="AF119:AF121" si="86">AD119+AE119</f>
        <v>305</v>
      </c>
      <c r="AG119" s="108">
        <f>AG26+AG57+AG88</f>
        <v>6298</v>
      </c>
      <c r="AH119" s="37">
        <f t="shared" ref="AH119:AH121" si="87">AG119-AF119</f>
        <v>5993</v>
      </c>
    </row>
    <row r="120" spans="1:34" x14ac:dyDescent="0.25">
      <c r="A120" s="34" t="s">
        <v>5</v>
      </c>
      <c r="B120" s="31" t="s">
        <v>74</v>
      </c>
      <c r="C120" s="13"/>
      <c r="D120" s="57"/>
      <c r="E120" s="57">
        <f t="shared" si="81"/>
        <v>214</v>
      </c>
      <c r="F120" s="57">
        <f t="shared" si="81"/>
        <v>0</v>
      </c>
      <c r="G120" s="35">
        <f t="shared" si="82"/>
        <v>-214</v>
      </c>
      <c r="H120" s="150"/>
      <c r="I120" s="19">
        <f t="shared" ref="I120:X120" si="88">I27+I58+I89</f>
        <v>0</v>
      </c>
      <c r="J120" s="13">
        <f t="shared" si="88"/>
        <v>0</v>
      </c>
      <c r="K120" s="13">
        <f t="shared" si="88"/>
        <v>0</v>
      </c>
      <c r="L120" s="13">
        <f t="shared" si="88"/>
        <v>0</v>
      </c>
      <c r="M120" s="13">
        <f t="shared" si="88"/>
        <v>0</v>
      </c>
      <c r="N120" s="13">
        <f t="shared" si="88"/>
        <v>0</v>
      </c>
      <c r="O120" s="13">
        <f t="shared" si="88"/>
        <v>0</v>
      </c>
      <c r="P120" s="13">
        <f t="shared" si="88"/>
        <v>0</v>
      </c>
      <c r="Q120" s="13">
        <f t="shared" si="88"/>
        <v>0</v>
      </c>
      <c r="R120" s="13">
        <f t="shared" si="88"/>
        <v>0</v>
      </c>
      <c r="S120" s="13">
        <f t="shared" si="88"/>
        <v>0</v>
      </c>
      <c r="T120" s="13">
        <f t="shared" si="88"/>
        <v>0</v>
      </c>
      <c r="U120" s="13">
        <f t="shared" si="88"/>
        <v>0</v>
      </c>
      <c r="V120" s="13">
        <f t="shared" si="88"/>
        <v>0</v>
      </c>
      <c r="W120" s="13">
        <f t="shared" si="88"/>
        <v>0</v>
      </c>
      <c r="X120" s="68">
        <f t="shared" si="88"/>
        <v>0</v>
      </c>
      <c r="Y120" s="13"/>
      <c r="Z120" s="57"/>
      <c r="AA120" s="57">
        <f t="shared" si="84"/>
        <v>0</v>
      </c>
      <c r="AB120" s="57">
        <f t="shared" si="84"/>
        <v>214</v>
      </c>
      <c r="AC120" s="35">
        <f t="shared" si="85"/>
        <v>214</v>
      </c>
      <c r="AD120" s="19">
        <f t="shared" si="78"/>
        <v>0</v>
      </c>
      <c r="AE120" s="57">
        <f t="shared" si="78"/>
        <v>0</v>
      </c>
      <c r="AF120" s="57">
        <f t="shared" si="86"/>
        <v>0</v>
      </c>
      <c r="AG120" s="57">
        <f>AG27+AG58+AG89</f>
        <v>214</v>
      </c>
      <c r="AH120" s="35">
        <f t="shared" si="87"/>
        <v>214</v>
      </c>
    </row>
    <row r="121" spans="1:34" ht="15.75" thickBot="1" x14ac:dyDescent="0.3">
      <c r="A121" s="5" t="s">
        <v>24</v>
      </c>
      <c r="B121" s="62" t="s">
        <v>25</v>
      </c>
      <c r="C121" s="130"/>
      <c r="D121" s="122"/>
      <c r="E121" s="122">
        <f t="shared" si="81"/>
        <v>243</v>
      </c>
      <c r="F121" s="122">
        <f t="shared" si="81"/>
        <v>243</v>
      </c>
      <c r="G121" s="92">
        <f t="shared" si="82"/>
        <v>0</v>
      </c>
      <c r="H121" s="150"/>
      <c r="I121" s="70">
        <f t="shared" ref="I121:X121" si="89">I28+I59+I90</f>
        <v>0</v>
      </c>
      <c r="J121" s="20">
        <f t="shared" si="89"/>
        <v>0</v>
      </c>
      <c r="K121" s="20">
        <f t="shared" si="89"/>
        <v>0</v>
      </c>
      <c r="L121" s="20">
        <f t="shared" si="89"/>
        <v>0</v>
      </c>
      <c r="M121" s="20">
        <f t="shared" si="89"/>
        <v>0</v>
      </c>
      <c r="N121" s="20">
        <f t="shared" si="89"/>
        <v>0</v>
      </c>
      <c r="O121" s="20">
        <f t="shared" si="89"/>
        <v>0</v>
      </c>
      <c r="P121" s="20">
        <f t="shared" si="89"/>
        <v>0</v>
      </c>
      <c r="Q121" s="20">
        <f t="shared" si="89"/>
        <v>0</v>
      </c>
      <c r="R121" s="20">
        <f t="shared" si="89"/>
        <v>0</v>
      </c>
      <c r="S121" s="20">
        <f t="shared" si="89"/>
        <v>0</v>
      </c>
      <c r="T121" s="20">
        <f t="shared" si="89"/>
        <v>0</v>
      </c>
      <c r="U121" s="20">
        <f t="shared" si="89"/>
        <v>0</v>
      </c>
      <c r="V121" s="20">
        <f t="shared" si="89"/>
        <v>0</v>
      </c>
      <c r="W121" s="20">
        <f t="shared" si="89"/>
        <v>0</v>
      </c>
      <c r="X121" s="131">
        <f t="shared" si="89"/>
        <v>406</v>
      </c>
      <c r="Y121" s="113"/>
      <c r="Z121" s="114"/>
      <c r="AA121" s="114">
        <f t="shared" si="84"/>
        <v>406</v>
      </c>
      <c r="AB121" s="114">
        <f t="shared" si="84"/>
        <v>649</v>
      </c>
      <c r="AC121" s="56">
        <f t="shared" si="85"/>
        <v>243</v>
      </c>
      <c r="AD121" s="134">
        <f t="shared" si="78"/>
        <v>0</v>
      </c>
      <c r="AE121" s="53">
        <f t="shared" si="78"/>
        <v>406</v>
      </c>
      <c r="AF121" s="53">
        <f t="shared" si="86"/>
        <v>406</v>
      </c>
      <c r="AG121" s="114">
        <f>AG28+AG59+AG90</f>
        <v>649</v>
      </c>
      <c r="AH121" s="56">
        <f t="shared" si="87"/>
        <v>243</v>
      </c>
    </row>
    <row r="122" spans="1:34" ht="15.75" thickBot="1" x14ac:dyDescent="0.3">
      <c r="A122" s="63"/>
      <c r="B122" s="27" t="s">
        <v>49</v>
      </c>
      <c r="C122" s="103">
        <f>SUM(C99:C121)</f>
        <v>0</v>
      </c>
      <c r="D122" s="11">
        <f>SUM(D99:D121)</f>
        <v>0</v>
      </c>
      <c r="E122" s="104">
        <f>SUM(E99:E121)</f>
        <v>17503</v>
      </c>
      <c r="F122" s="104">
        <f>SUM(F99:F121)</f>
        <v>12200</v>
      </c>
      <c r="G122" s="111">
        <f>F122-E122</f>
        <v>-5303</v>
      </c>
      <c r="H122" s="151"/>
      <c r="I122" s="11">
        <f t="shared" ref="I122:X122" si="90">SUM(I99:I121)</f>
        <v>2029</v>
      </c>
      <c r="J122" s="11">
        <f t="shared" si="90"/>
        <v>4641</v>
      </c>
      <c r="K122" s="11">
        <f t="shared" si="90"/>
        <v>788</v>
      </c>
      <c r="L122" s="11">
        <f t="shared" si="90"/>
        <v>324</v>
      </c>
      <c r="M122" s="11">
        <f t="shared" si="90"/>
        <v>252</v>
      </c>
      <c r="N122" s="11">
        <f t="shared" si="90"/>
        <v>1034</v>
      </c>
      <c r="O122" s="11">
        <f t="shared" si="90"/>
        <v>0</v>
      </c>
      <c r="P122" s="11">
        <f t="shared" si="90"/>
        <v>320</v>
      </c>
      <c r="Q122" s="11">
        <f t="shared" si="90"/>
        <v>0</v>
      </c>
      <c r="R122" s="11">
        <f t="shared" si="90"/>
        <v>0</v>
      </c>
      <c r="S122" s="11">
        <f t="shared" si="90"/>
        <v>0</v>
      </c>
      <c r="T122" s="11">
        <f t="shared" si="90"/>
        <v>40</v>
      </c>
      <c r="U122" s="11">
        <f t="shared" si="90"/>
        <v>0</v>
      </c>
      <c r="V122" s="11">
        <f t="shared" si="90"/>
        <v>40</v>
      </c>
      <c r="W122" s="11">
        <f t="shared" si="90"/>
        <v>20</v>
      </c>
      <c r="X122" s="11">
        <f t="shared" si="90"/>
        <v>2545</v>
      </c>
      <c r="Y122" s="63">
        <f>SUM(Y99:Y121)</f>
        <v>0</v>
      </c>
      <c r="Z122" s="58">
        <f>SUM(Z99:Z121)</f>
        <v>0</v>
      </c>
      <c r="AA122" s="58">
        <f>SUM(AA99:AA121)</f>
        <v>12029</v>
      </c>
      <c r="AB122" s="112">
        <f>SUM(AB99:AB121)</f>
        <v>12400</v>
      </c>
      <c r="AC122" s="60">
        <f>AB122-AA122</f>
        <v>371</v>
      </c>
      <c r="AD122" s="63">
        <f t="shared" ref="AD122:AF122" si="91">SUM(AD99:AD121)</f>
        <v>3089</v>
      </c>
      <c r="AE122" s="58">
        <f t="shared" si="91"/>
        <v>8944</v>
      </c>
      <c r="AF122" s="58">
        <f t="shared" si="91"/>
        <v>12033</v>
      </c>
      <c r="AG122" s="58">
        <f>SUM(AG99:AG121)</f>
        <v>24200</v>
      </c>
      <c r="AH122" s="60">
        <f>AG122-AF122</f>
        <v>12167</v>
      </c>
    </row>
  </sheetData>
  <mergeCells count="84">
    <mergeCell ref="AD3:AH3"/>
    <mergeCell ref="A5:B5"/>
    <mergeCell ref="A1:B1"/>
    <mergeCell ref="A2:A3"/>
    <mergeCell ref="B2:B3"/>
    <mergeCell ref="C2:AH2"/>
    <mergeCell ref="C3:G3"/>
    <mergeCell ref="I3:J3"/>
    <mergeCell ref="K3:L3"/>
    <mergeCell ref="M3:N3"/>
    <mergeCell ref="O3:P3"/>
    <mergeCell ref="Q3:R3"/>
    <mergeCell ref="U34:V34"/>
    <mergeCell ref="W34:X34"/>
    <mergeCell ref="Y34:AC34"/>
    <mergeCell ref="A32:B32"/>
    <mergeCell ref="S3:T3"/>
    <mergeCell ref="U3:V3"/>
    <mergeCell ref="W3:X3"/>
    <mergeCell ref="Y3:AC3"/>
    <mergeCell ref="A13:B13"/>
    <mergeCell ref="A17:B17"/>
    <mergeCell ref="A20:B20"/>
    <mergeCell ref="A23:B23"/>
    <mergeCell ref="A25:B25"/>
    <mergeCell ref="AD34:AH34"/>
    <mergeCell ref="A36:B36"/>
    <mergeCell ref="A48:B48"/>
    <mergeCell ref="A51:B51"/>
    <mergeCell ref="A54:B54"/>
    <mergeCell ref="A44:B44"/>
    <mergeCell ref="A33:A34"/>
    <mergeCell ref="B33:B34"/>
    <mergeCell ref="C33:AC33"/>
    <mergeCell ref="C34:G34"/>
    <mergeCell ref="I34:J34"/>
    <mergeCell ref="K34:L34"/>
    <mergeCell ref="M34:N34"/>
    <mergeCell ref="O34:P34"/>
    <mergeCell ref="Q34:R34"/>
    <mergeCell ref="S34:T34"/>
    <mergeCell ref="A56:B56"/>
    <mergeCell ref="A63:B63"/>
    <mergeCell ref="A82:B82"/>
    <mergeCell ref="C64:AH64"/>
    <mergeCell ref="C65:G65"/>
    <mergeCell ref="I65:J65"/>
    <mergeCell ref="K65:L65"/>
    <mergeCell ref="M65:N65"/>
    <mergeCell ref="O65:P65"/>
    <mergeCell ref="Q65:R65"/>
    <mergeCell ref="S65:T65"/>
    <mergeCell ref="U65:V65"/>
    <mergeCell ref="W65:X65"/>
    <mergeCell ref="A64:A65"/>
    <mergeCell ref="B64:B65"/>
    <mergeCell ref="Y65:AC65"/>
    <mergeCell ref="AD65:AH65"/>
    <mergeCell ref="A67:B67"/>
    <mergeCell ref="A75:B75"/>
    <mergeCell ref="A79:B79"/>
    <mergeCell ref="C95:AH95"/>
    <mergeCell ref="M96:N96"/>
    <mergeCell ref="A85:B85"/>
    <mergeCell ref="A87:B87"/>
    <mergeCell ref="A94:B94"/>
    <mergeCell ref="A95:A96"/>
    <mergeCell ref="B95:B96"/>
    <mergeCell ref="A118:B118"/>
    <mergeCell ref="AD96:AH96"/>
    <mergeCell ref="A98:B98"/>
    <mergeCell ref="A106:B106"/>
    <mergeCell ref="A110:B110"/>
    <mergeCell ref="A113:B113"/>
    <mergeCell ref="A116:B116"/>
    <mergeCell ref="O96:P96"/>
    <mergeCell ref="Q96:R96"/>
    <mergeCell ref="S96:T96"/>
    <mergeCell ref="U96:V96"/>
    <mergeCell ref="W96:X96"/>
    <mergeCell ref="Y96:AC96"/>
    <mergeCell ref="C96:G96"/>
    <mergeCell ref="I96:J96"/>
    <mergeCell ref="K96:L96"/>
  </mergeCells>
  <conditionalFormatting sqref="AH6:AH29">
    <cfRule type="cellIs" dxfId="24" priority="25" operator="lessThan">
      <formula>0</formula>
    </cfRule>
  </conditionalFormatting>
  <conditionalFormatting sqref="AH37:AH62">
    <cfRule type="cellIs" dxfId="23" priority="24" operator="lessThan">
      <formula>0</formula>
    </cfRule>
  </conditionalFormatting>
  <conditionalFormatting sqref="AH68:AH91">
    <cfRule type="cellIs" dxfId="22" priority="23" operator="lessThan">
      <formula>0</formula>
    </cfRule>
  </conditionalFormatting>
  <conditionalFormatting sqref="G7 G14:G16 G18:G19 G21:G22 G24 G26:G28 G9:G12">
    <cfRule type="cellIs" dxfId="21" priority="22" operator="lessThan">
      <formula>0</formula>
    </cfRule>
  </conditionalFormatting>
  <conditionalFormatting sqref="G29">
    <cfRule type="cellIs" dxfId="20" priority="21" operator="lessThan">
      <formula>0</formula>
    </cfRule>
  </conditionalFormatting>
  <conditionalFormatting sqref="AC91">
    <cfRule type="cellIs" dxfId="19" priority="13" operator="lessThan">
      <formula>0</formula>
    </cfRule>
  </conditionalFormatting>
  <conditionalFormatting sqref="G38 G45:G47 G49:G50 G52:G53 G55 G57:G59 G40:G43">
    <cfRule type="cellIs" dxfId="18" priority="20" operator="lessThan">
      <formula>0</formula>
    </cfRule>
  </conditionalFormatting>
  <conditionalFormatting sqref="G60">
    <cfRule type="cellIs" dxfId="17" priority="19" operator="lessThan">
      <formula>0</formula>
    </cfRule>
  </conditionalFormatting>
  <conditionalFormatting sqref="AC38 AC45:AC47 AC49:AC50 AC52:AC53 AC55 AC57:AC59 AC40:AC43">
    <cfRule type="cellIs" dxfId="16" priority="18" operator="lessThan">
      <formula>0</formula>
    </cfRule>
  </conditionalFormatting>
  <conditionalFormatting sqref="AC60">
    <cfRule type="cellIs" dxfId="15" priority="17" operator="lessThan">
      <formula>0</formula>
    </cfRule>
  </conditionalFormatting>
  <conditionalFormatting sqref="G69 G76:G78 G80:G81 G83:G84 G86 G88:G90 G71:G74">
    <cfRule type="cellIs" dxfId="14" priority="16" operator="lessThan">
      <formula>0</formula>
    </cfRule>
  </conditionalFormatting>
  <conditionalFormatting sqref="G91">
    <cfRule type="cellIs" dxfId="13" priority="15" operator="lessThan">
      <formula>0</formula>
    </cfRule>
  </conditionalFormatting>
  <conditionalFormatting sqref="AC69 AC76:AC78 AC80:AC81 AC83:AC84 AC86 AC88:AC90 AC71:AC74">
    <cfRule type="cellIs" dxfId="12" priority="14" operator="lessThan">
      <formula>0</formula>
    </cfRule>
  </conditionalFormatting>
  <conditionalFormatting sqref="AC7 AC14:AC16 AC18:AC19 AC21:AC22 AC24 AC26:AC28 AC9:AC12">
    <cfRule type="cellIs" dxfId="11" priority="12" operator="lessThan">
      <formula>0</formula>
    </cfRule>
  </conditionalFormatting>
  <conditionalFormatting sqref="AC29">
    <cfRule type="cellIs" dxfId="10" priority="11" operator="lessThan">
      <formula>0</formula>
    </cfRule>
  </conditionalFormatting>
  <conditionalFormatting sqref="AH99:AH105 AH107:AH109 AH111:AH112 AH114:AH115 AH117 AH119:AH122">
    <cfRule type="cellIs" dxfId="9" priority="10" operator="lessThan">
      <formula>0</formula>
    </cfRule>
  </conditionalFormatting>
  <conditionalFormatting sqref="G100 G107:G109 G111:G112 G114:G115 G117 G119:G121 G102:G105">
    <cfRule type="cellIs" dxfId="8" priority="9" operator="lessThan">
      <formula>0</formula>
    </cfRule>
  </conditionalFormatting>
  <conditionalFormatting sqref="G122">
    <cfRule type="cellIs" dxfId="7" priority="8" operator="lessThan">
      <formula>0</formula>
    </cfRule>
  </conditionalFormatting>
  <conditionalFormatting sqref="AC100 AC107:AC109 AC111:AC112 AC114:AC115 AC117 AC119:AC121 AC102:AC105">
    <cfRule type="cellIs" dxfId="6" priority="7" operator="lessThan">
      <formula>0</formula>
    </cfRule>
  </conditionalFormatting>
  <conditionalFormatting sqref="AC122">
    <cfRule type="cellIs" dxfId="5" priority="6" operator="lessThan">
      <formula>0</formula>
    </cfRule>
  </conditionalFormatting>
  <conditionalFormatting sqref="AH106">
    <cfRule type="cellIs" dxfId="4" priority="5" operator="lessThan">
      <formula>0</formula>
    </cfRule>
  </conditionalFormatting>
  <conditionalFormatting sqref="AH110">
    <cfRule type="cellIs" dxfId="3" priority="4" operator="lessThan">
      <formula>0</formula>
    </cfRule>
  </conditionalFormatting>
  <conditionalFormatting sqref="AH113">
    <cfRule type="cellIs" dxfId="2" priority="3" operator="lessThan">
      <formula>0</formula>
    </cfRule>
  </conditionalFormatting>
  <conditionalFormatting sqref="AH116">
    <cfRule type="cellIs" dxfId="1" priority="2" operator="lessThan">
      <formula>0</formula>
    </cfRule>
  </conditionalFormatting>
  <conditionalFormatting sqref="AH118">
    <cfRule type="cellIs" dxfId="0" priority="1" operator="lessThan">
      <formula>0</formula>
    </cfRule>
  </conditionalFormatting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zoomScale="85" zoomScaleNormal="85" workbookViewId="0">
      <selection activeCell="D37" sqref="D37"/>
    </sheetView>
  </sheetViews>
  <sheetFormatPr defaultRowHeight="15" x14ac:dyDescent="0.25"/>
  <cols>
    <col min="1" max="1" width="25.140625" customWidth="1"/>
    <col min="2" max="2" width="21.140625" customWidth="1"/>
    <col min="3" max="3" width="23" bestFit="1" customWidth="1"/>
    <col min="4" max="4" width="38.140625" customWidth="1"/>
  </cols>
  <sheetData>
    <row r="1" spans="1:4" x14ac:dyDescent="0.25">
      <c r="A1" s="73" t="s">
        <v>2</v>
      </c>
      <c r="B1" s="73" t="s">
        <v>56</v>
      </c>
      <c r="C1" s="73" t="s">
        <v>57</v>
      </c>
      <c r="D1" s="73" t="s">
        <v>63</v>
      </c>
    </row>
    <row r="2" spans="1:4" x14ac:dyDescent="0.25">
      <c r="A2" s="71" t="s">
        <v>59</v>
      </c>
      <c r="B2" s="72">
        <v>1662</v>
      </c>
      <c r="C2" s="72">
        <v>164</v>
      </c>
      <c r="D2" s="71" t="s">
        <v>62</v>
      </c>
    </row>
    <row r="3" spans="1:4" x14ac:dyDescent="0.25">
      <c r="A3" s="71" t="s">
        <v>58</v>
      </c>
      <c r="B3" s="72">
        <v>2000</v>
      </c>
      <c r="C3" s="72">
        <v>1000</v>
      </c>
      <c r="D3" s="71" t="s">
        <v>62</v>
      </c>
    </row>
    <row r="4" spans="1:4" x14ac:dyDescent="0.25">
      <c r="A4" s="71" t="s">
        <v>60</v>
      </c>
      <c r="B4" s="72">
        <f>3963+1212</f>
        <v>5175</v>
      </c>
      <c r="C4" s="72">
        <v>390</v>
      </c>
      <c r="D4" s="71" t="s">
        <v>61</v>
      </c>
    </row>
    <row r="5" spans="1:4" x14ac:dyDescent="0.25">
      <c r="A5" s="71" t="s">
        <v>64</v>
      </c>
      <c r="B5" s="72">
        <v>50</v>
      </c>
      <c r="C5" s="72">
        <v>590</v>
      </c>
      <c r="D5" s="71" t="s">
        <v>65</v>
      </c>
    </row>
    <row r="6" spans="1:4" x14ac:dyDescent="0.25">
      <c r="A6" s="71" t="s">
        <v>66</v>
      </c>
      <c r="B6" s="72">
        <v>40</v>
      </c>
      <c r="C6" s="72">
        <v>630</v>
      </c>
      <c r="D6" s="71" t="s">
        <v>67</v>
      </c>
    </row>
    <row r="7" spans="1:4" x14ac:dyDescent="0.25">
      <c r="A7" s="71" t="s">
        <v>68</v>
      </c>
      <c r="B7" s="72">
        <v>0</v>
      </c>
      <c r="C7" s="72">
        <v>240</v>
      </c>
      <c r="D7" s="71" t="s">
        <v>69</v>
      </c>
    </row>
    <row r="8" spans="1:4" x14ac:dyDescent="0.25">
      <c r="A8" s="71" t="s">
        <v>70</v>
      </c>
      <c r="B8" s="72"/>
      <c r="C8" s="72"/>
      <c r="D8" s="71" t="s">
        <v>81</v>
      </c>
    </row>
    <row r="9" spans="1:4" x14ac:dyDescent="0.25">
      <c r="A9" s="71" t="s">
        <v>71</v>
      </c>
      <c r="B9" s="72">
        <v>240</v>
      </c>
      <c r="C9" s="72">
        <f>980+20+60+20</f>
        <v>1080</v>
      </c>
      <c r="D9" s="71" t="s">
        <v>73</v>
      </c>
    </row>
    <row r="10" spans="1:4" x14ac:dyDescent="0.25">
      <c r="A10" s="71" t="s">
        <v>72</v>
      </c>
      <c r="B10" s="72">
        <v>320</v>
      </c>
      <c r="C10" s="72">
        <v>1600</v>
      </c>
      <c r="D10" s="71" t="s">
        <v>73</v>
      </c>
    </row>
    <row r="11" spans="1:4" x14ac:dyDescent="0.25">
      <c r="A11" s="71" t="s">
        <v>75</v>
      </c>
      <c r="B11" s="72">
        <v>300</v>
      </c>
      <c r="C11" s="72">
        <v>350</v>
      </c>
      <c r="D11" s="71" t="s">
        <v>77</v>
      </c>
    </row>
    <row r="12" spans="1:4" x14ac:dyDescent="0.25">
      <c r="A12" s="71" t="s">
        <v>76</v>
      </c>
      <c r="B12" s="72">
        <v>700</v>
      </c>
      <c r="C12" s="72">
        <v>650</v>
      </c>
      <c r="D12" s="71" t="s">
        <v>77</v>
      </c>
    </row>
    <row r="13" spans="1:4" x14ac:dyDescent="0.25">
      <c r="A13" s="71" t="s">
        <v>78</v>
      </c>
      <c r="B13" s="72">
        <v>400</v>
      </c>
      <c r="C13" s="72">
        <v>400</v>
      </c>
      <c r="D13" s="71" t="s">
        <v>80</v>
      </c>
    </row>
    <row r="14" spans="1:4" x14ac:dyDescent="0.25">
      <c r="A14" s="71" t="s">
        <v>79</v>
      </c>
      <c r="B14" s="72">
        <v>1000</v>
      </c>
      <c r="C14" s="72">
        <v>450</v>
      </c>
      <c r="D14" s="71" t="s">
        <v>80</v>
      </c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SharedContentType xmlns="Microsoft.SharePoint.Taxonomy.ContentTypeSync" SourceId="1e3213a6-3d3a-4fd1-b2e1-5dac641bbf5e" ContentTypeId="0x0101001A9AF98CE4D646E7BAD5E0A615FBC4570033574BA5F6F8485F80DD011BE7D1CFF9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NB Project Document" ma:contentTypeID="0x0101001A9AF98CE4D646E7BAD5E0A615FBC4570033574BA5F6F8485F80DD011BE7D1CFF90055C20D452AF3C44598F31951E64880D7" ma:contentTypeVersion="22" ma:contentTypeDescription="" ma:contentTypeScope="" ma:versionID="53b6dcbaec2f607f9e1a71876bbc0391">
  <xsd:schema xmlns:xsd="http://www.w3.org/2001/XMLSchema" xmlns:xs="http://www.w3.org/2001/XMLSchema" xmlns:p="http://schemas.microsoft.com/office/2006/metadata/properties" xmlns:ns2="2f1c31f5-46c2-40f7-9b72-1e3f65ccdc00" xmlns:ns3="c73b39cc-0e69-4665-8db4-7ab582043597" targetNamespace="http://schemas.microsoft.com/office/2006/metadata/properties" ma:root="true" ma:fieldsID="82077f68af3f84e2a7e2e44dc291c7e8" ns2:_="" ns3:_="">
    <xsd:import namespace="2f1c31f5-46c2-40f7-9b72-1e3f65ccdc00"/>
    <xsd:import namespace="c73b39cc-0e69-4665-8db4-7ab582043597"/>
    <xsd:element name="properties">
      <xsd:complexType>
        <xsd:sequence>
          <xsd:element name="documentManagement">
            <xsd:complexType>
              <xsd:all>
                <xsd:element ref="ns2:DNB-ProjectId" minOccurs="0"/>
                <xsd:element ref="ns2:DNB-Publiceren" minOccurs="0"/>
                <xsd:element ref="ns2:DNB-Show"/>
                <xsd:element ref="ns2:DNB-AuteurFix" minOccurs="0"/>
                <xsd:element ref="ns2:DNB-Ontvanger" minOccurs="0"/>
                <xsd:element ref="ns2:DNB-CCOntvanger" minOccurs="0"/>
                <xsd:element ref="ns2:DNB-Opmerkingen" minOccurs="0"/>
                <xsd:element ref="ns2:DNB-Sjabloon" minOccurs="0"/>
                <xsd:element ref="ns2:EmTo" minOccurs="0"/>
                <xsd:element ref="ns2:EmFromName" minOccurs="0"/>
                <xsd:element ref="ns2:EmCC" minOccurs="0"/>
                <xsd:element ref="ns2:EmDate" minOccurs="0"/>
                <xsd:element ref="ns2:EmAttachCount" minOccurs="0"/>
                <xsd:element ref="ns2:EmAttachmentNames" minOccurs="0"/>
                <xsd:element ref="ns2:DNB-Distributie" minOccurs="0"/>
                <xsd:element ref="ns2:fad229a51b924077bad6f12c552b436b" minOccurs="0"/>
                <xsd:element ref="ns2:o647aae0ad2f4ff5acdc41f964aa5af6" minOccurs="0"/>
                <xsd:element ref="ns2:id6c789cff804afba200fcd377146773" minOccurs="0"/>
                <xsd:element ref="ns3:_dlc_DocId" minOccurs="0"/>
                <xsd:element ref="ns3:_dlc_DocIdUrl" minOccurs="0"/>
                <xsd:element ref="ns3:_dlc_DocIdPersistId" minOccurs="0"/>
                <xsd:element ref="ns2:o1b0d8a7ae5043afbb478d247fa91ac6" minOccurs="0"/>
                <xsd:element ref="ns2:DNB-Projectnaam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1c31f5-46c2-40f7-9b72-1e3f65ccdc00" elementFormDefault="qualified">
    <xsd:import namespace="http://schemas.microsoft.com/office/2006/documentManagement/types"/>
    <xsd:import namespace="http://schemas.microsoft.com/office/infopath/2007/PartnerControls"/>
    <xsd:element name="DNB-ProjectId" ma:index="3" nillable="true" ma:displayName="Project ID" ma:internalName="DNB_x002d_ProjectId" ma:readOnly="false">
      <xsd:simpleType>
        <xsd:restriction base="dms:Text"/>
      </xsd:simpleType>
    </xsd:element>
    <xsd:element name="DNB-Publiceren" ma:index="4" nillable="true" ma:displayName="Publish" ma:default="False" ma:internalName="DNB_x002d_Publiceren">
      <xsd:simpleType>
        <xsd:restriction base="dms:Boolean"/>
      </xsd:simpleType>
    </xsd:element>
    <xsd:element name="DNB-Show" ma:index="5" ma:displayName="Show" ma:default="True" ma:description="A boolean value that indicates if a listitem is showed in the default view" ma:internalName="DNB_x002d_Show">
      <xsd:simpleType>
        <xsd:restriction base="dms:Boolean"/>
      </xsd:simpleType>
    </xsd:element>
    <xsd:element name="DNB-AuteurFix" ma:index="9" nillable="true" ma:displayName="Author" ma:SearchPeopleOnly="false" ma:internalName="DNB_x002d_AuteurFix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Ontvanger" ma:index="10" nillable="true" ma:displayName="Recipient" ma:SearchPeopleOnly="false" ma:internalName="DNB_x002d_Ontvang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CCOntvanger" ma:index="11" nillable="true" ma:displayName="CC Recipient" ma:SearchPeopleOnly="false" ma:internalName="DNB_x002d_CCOntvang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NB-Opmerkingen" ma:index="12" nillable="true" ma:displayName="Remarks" ma:hidden="true" ma:internalName="DNB_x002d_Opmerkingen">
      <xsd:simpleType>
        <xsd:restriction base="dms:Note"/>
      </xsd:simpleType>
    </xsd:element>
    <xsd:element name="DNB-Sjabloon" ma:index="13" nillable="true" ma:displayName="Sjabloon" ma:hidden="true" ma:internalName="DNB_x002d_Sjabloon">
      <xsd:simpleType>
        <xsd:restriction base="dms:Text"/>
      </xsd:simpleType>
    </xsd:element>
    <xsd:element name="EmTo" ma:index="14" nillable="true" ma:displayName="E-mail To" ma:hidden="true" ma:internalName="EmTo">
      <xsd:simpleType>
        <xsd:restriction base="dms:Note">
          <xsd:maxLength value="255"/>
        </xsd:restriction>
      </xsd:simpleType>
    </xsd:element>
    <xsd:element name="EmFromName" ma:index="15" nillable="true" ma:displayName="E-mail From" ma:hidden="true" ma:internalName="EmFromName">
      <xsd:simpleType>
        <xsd:restriction base="dms:Text"/>
      </xsd:simpleType>
    </xsd:element>
    <xsd:element name="EmCC" ma:index="16" nillable="true" ma:displayName="E-mail CC" ma:hidden="true" ma:internalName="EmCC">
      <xsd:simpleType>
        <xsd:restriction base="dms:Note">
          <xsd:maxLength value="255"/>
        </xsd:restriction>
      </xsd:simpleType>
    </xsd:element>
    <xsd:element name="EmDate" ma:index="17" nillable="true" ma:displayName="E-mail Date" ma:hidden="true" ma:internalName="EmDate">
      <xsd:simpleType>
        <xsd:restriction base="dms:DateTime"/>
      </xsd:simpleType>
    </xsd:element>
    <xsd:element name="EmAttachCount" ma:index="18" nillable="true" ma:displayName="E-mail Attachment Count" ma:hidden="true" ma:internalName="EmAttachCount">
      <xsd:simpleType>
        <xsd:restriction base="dms:Text"/>
      </xsd:simpleType>
    </xsd:element>
    <xsd:element name="EmAttachmentNames" ma:index="19" nillable="true" ma:displayName="E-mail Attachment Names" ma:hidden="true" ma:internalName="EmAttachmentNames">
      <xsd:simpleType>
        <xsd:restriction base="dms:Note">
          <xsd:maxLength value="255"/>
        </xsd:restriction>
      </xsd:simpleType>
    </xsd:element>
    <xsd:element name="DNB-Distributie" ma:index="20" nillable="true" ma:displayName="Distributie" ma:default="False" ma:hidden="true" ma:internalName="DNB_x002d_Distributie">
      <xsd:simpleType>
        <xsd:restriction base="dms:Boolean"/>
      </xsd:simpleType>
    </xsd:element>
    <xsd:element name="fad229a51b924077bad6f12c552b436b" ma:index="25" ma:taxonomy="true" ma:internalName="DNB_x002d_SecurityLevel_TaxHTField0" ma:taxonomyFieldName="DNB_x002d_SecurityLevel" ma:displayName="Confidentiality" ma:fieldId="{fad229a5-1b92-4077-bad6-f12c552b436b}" ma:sspId="1e3213a6-3d3a-4fd1-b2e1-5dac641bbf5e" ma:termSetId="d600dd74-336e-46fc-bce3-731836ca173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o647aae0ad2f4ff5acdc41f964aa5af6" ma:index="27" nillable="true" ma:taxonomy="true" ma:internalName="DNB_x002d_Afdeling_TaxHTField0" ma:taxonomyFieldName="DNB_x002d_Afdeling" ma:displayName="Department" ma:fieldId="{8647aae0-ad2f-4ff5-acdc-41f964aa5af6}" ma:sspId="1e3213a6-3d3a-4fd1-b2e1-5dac641bbf5e" ma:termSetId="f1bb8585-b79d-427a-822a-3c18649c7534" ma:anchorId="b61b89a1-fb9f-476c-9b0d-f5c5c893d3bc" ma:open="false" ma:isKeyword="false">
      <xsd:complexType>
        <xsd:sequence>
          <xsd:element ref="pc:Terms" minOccurs="0" maxOccurs="1"/>
        </xsd:sequence>
      </xsd:complexType>
    </xsd:element>
    <xsd:element name="id6c789cff804afba200fcd377146773" ma:index="29" nillable="true" ma:taxonomy="true" ma:internalName="DNB_x002d_Divisie_TaxHTField0" ma:taxonomyFieldName="DNB_x002d_Divisie" ma:displayName="Division" ma:fieldId="{2d6c789c-ff80-4afb-a200-fcd377146773}" ma:sspId="1e3213a6-3d3a-4fd1-b2e1-5dac641bbf5e" ma:termSetId="f1bb8585-b79d-427a-822a-3c18649c7534" ma:anchorId="b61b89a1-fb9f-476c-9b0d-f5c5c893d3bc" ma:open="false" ma:isKeyword="false">
      <xsd:complexType>
        <xsd:sequence>
          <xsd:element ref="pc:Terms" minOccurs="0" maxOccurs="1"/>
        </xsd:sequence>
      </xsd:complexType>
    </xsd:element>
    <xsd:element name="o1b0d8a7ae5043afbb478d247fa91ac6" ma:index="33" ma:taxonomy="true" ma:internalName="DNB_x002d_DNBLabel_TaxHTField0" ma:taxonomyFieldName="DNBProjectLabel" ma:displayName="DNB Label" ma:fieldId="{81b0d8a7-ae50-43af-bb47-8d247fa91ac6}" ma:taxonomyMulti="true" ma:sspId="1e3213a6-3d3a-4fd1-b2e1-5dac641bbf5e" ma:termSetId="4e9423d1-34f4-40fe-9ef1-6e83ad29c3f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NB-Projectnaam" ma:index="34" ma:displayName="Project Name" ma:internalName="DNB_x002d_Projectnaam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3b39cc-0e69-4665-8db4-7ab582043597" elementFormDefault="qualified">
    <xsd:import namespace="http://schemas.microsoft.com/office/2006/documentManagement/types"/>
    <xsd:import namespace="http://schemas.microsoft.com/office/infopath/2007/PartnerControls"/>
    <xsd:element name="_dlc_DocId" ma:index="30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3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2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1" ma:displayName="Content Type"/>
        <xsd:element ref="dc:title" maxOccurs="1" ma:index="0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NB-Projectnaam xmlns="2f1c31f5-46c2-40f7-9b72-1e3f65ccdc00">Best in Class</DNB-Projectnaam>
    <DNB-CCOntvanger xmlns="2f1c31f5-46c2-40f7-9b72-1e3f65ccdc00">
      <UserInfo>
        <DisplayName/>
        <AccountId xsi:nil="true"/>
        <AccountType/>
      </UserInfo>
    </DNB-CCOntvanger>
    <DNB-Opmerkingen xmlns="2f1c31f5-46c2-40f7-9b72-1e3f65ccdc00" xsi:nil="true"/>
    <EmTo xmlns="2f1c31f5-46c2-40f7-9b72-1e3f65ccdc00" xsi:nil="true"/>
    <EmDate xmlns="2f1c31f5-46c2-40f7-9b72-1e3f65ccdc00" xsi:nil="true"/>
    <o1b0d8a7ae5043afbb478d247fa91ac6 xmlns="2f1c31f5-46c2-40f7-9b72-1e3f65ccdc00">
      <Terms xmlns="http://schemas.microsoft.com/office/infopath/2007/PartnerControls">
        <TermInfo xmlns="http://schemas.microsoft.com/office/infopath/2007/PartnerControls">
          <TermName xmlns="http://schemas.microsoft.com/office/infopath/2007/PartnerControls">Financien</TermName>
          <TermId xmlns="http://schemas.microsoft.com/office/infopath/2007/PartnerControls">b5213f33-3ca9-45f4-9256-51f6b5bf071e</TermId>
        </TermInfo>
      </Terms>
    </o1b0d8a7ae5043afbb478d247fa91ac6>
    <EmAttachCount xmlns="2f1c31f5-46c2-40f7-9b72-1e3f65ccdc00" xsi:nil="true"/>
    <id6c789cff804afba200fcd377146773 xmlns="2f1c31f5-46c2-40f7-9b72-1e3f65ccdc00">
      <Terms xmlns="http://schemas.microsoft.com/office/infopath/2007/PartnerControls">
        <TermInfo xmlns="http://schemas.microsoft.com/office/infopath/2007/PartnerControls">
          <TermName xmlns="http://schemas.microsoft.com/office/infopath/2007/PartnerControls">ICT</TermName>
          <TermId xmlns="http://schemas.microsoft.com/office/infopath/2007/PartnerControls">ea3b4482-c9dd-4862-8f4e-3e4744422e2b</TermId>
        </TermInfo>
      </Terms>
    </id6c789cff804afba200fcd377146773>
    <DNB-AuteurFix xmlns="2f1c31f5-46c2-40f7-9b72-1e3f65ccdc00">
      <UserInfo>
        <DisplayName/>
        <AccountId xsi:nil="true"/>
        <AccountType/>
      </UserInfo>
    </DNB-AuteurFix>
    <EmCC xmlns="2f1c31f5-46c2-40f7-9b72-1e3f65ccdc00" xsi:nil="true"/>
    <DNB-Publiceren xmlns="2f1c31f5-46c2-40f7-9b72-1e3f65ccdc00">false</DNB-Publiceren>
    <fad229a51b924077bad6f12c552b436b xmlns="2f1c31f5-46c2-40f7-9b72-1e3f65ccdc00">
      <Terms xmlns="http://schemas.microsoft.com/office/infopath/2007/PartnerControls">
        <TermInfo xmlns="http://schemas.microsoft.com/office/infopath/2007/PartnerControls">
          <TermName xmlns="http://schemas.microsoft.com/office/infopath/2007/PartnerControls">DNB-RESTRICTED</TermName>
          <TermId xmlns="http://schemas.microsoft.com/office/infopath/2007/PartnerControls">c01d8a4b-14ee-4ab1-91b8-1b231009c537</TermId>
        </TermInfo>
      </Terms>
    </fad229a51b924077bad6f12c552b436b>
    <o647aae0ad2f4ff5acdc41f964aa5af6 xmlns="2f1c31f5-46c2-40f7-9b72-1e3f65ccdc00">
      <Terms xmlns="http://schemas.microsoft.com/office/infopath/2007/PartnerControls"/>
    </o647aae0ad2f4ff5acdc41f964aa5af6>
    <EmAttachmentNames xmlns="2f1c31f5-46c2-40f7-9b72-1e3f65ccdc00" xsi:nil="true"/>
    <DNB-Distributie xmlns="2f1c31f5-46c2-40f7-9b72-1e3f65ccdc00">false</DNB-Distributie>
    <DNB-Show xmlns="2f1c31f5-46c2-40f7-9b72-1e3f65ccdc00">false</DNB-Show>
    <DNB-Ontvanger xmlns="2f1c31f5-46c2-40f7-9b72-1e3f65ccdc00">
      <UserInfo>
        <DisplayName/>
        <AccountId xsi:nil="true"/>
        <AccountType/>
      </UserInfo>
    </DNB-Ontvanger>
    <DNB-ProjectId xmlns="2f1c31f5-46c2-40f7-9b72-1e3f65ccdc00">DNB1638</DNB-ProjectId>
    <DNB-Sjabloon xmlns="2f1c31f5-46c2-40f7-9b72-1e3f65ccdc00" xsi:nil="true"/>
    <EmFromName xmlns="2f1c31f5-46c2-40f7-9b72-1e3f65ccdc00" xsi:nil="true"/>
    <_dlc_DocId xmlns="c73b39cc-0e69-4665-8db4-7ab582043597">P070-798723697-6</_dlc_DocId>
    <_dlc_DocIdUrl xmlns="c73b39cc-0e69-4665-8db4-7ab582043597">
      <Url>https://projects.sharepoint.dnb.nl/sites/BestClass/_layouts/15/DocIdRedir.aspx?ID=P070-798723697-6</Url>
      <Description>P070-798723697-6</Description>
    </_dlc_DocIdUrl>
  </documentManagement>
</p:properties>
</file>

<file path=customXml/itemProps1.xml><?xml version="1.0" encoding="utf-8"?>
<ds:datastoreItem xmlns:ds="http://schemas.openxmlformats.org/officeDocument/2006/customXml" ds:itemID="{CF3081F9-41C1-42BC-8D2D-2B8C02C7B3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65D5AC-FCC6-482E-A4CB-7A5ACDF14C42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CB1B197-7670-4150-86DD-6971963FE294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6C958DFE-2CA8-4834-834D-06FCD091D1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1c31f5-46c2-40f7-9b72-1e3f65ccdc00"/>
    <ds:schemaRef ds:uri="c73b39cc-0e69-4665-8db4-7ab5820435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2DFCD934-BF98-4DB5-A475-46F6836ACD6B}">
  <ds:schemaRefs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c73b39cc-0e69-4665-8db4-7ab582043597"/>
    <ds:schemaRef ds:uri="2f1c31f5-46c2-40f7-9b72-1e3f65ccdc0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Sluitend budget 13-03-17</vt:lpstr>
      <vt:lpstr>Burnrate ICT</vt:lpstr>
      <vt:lpstr>Burnrate Business</vt:lpstr>
      <vt:lpstr>Burnrate template</vt:lpstr>
      <vt:lpstr>Jaarbudgetten (PgMP)</vt:lpstr>
      <vt:lpstr>Budgetten</vt:lpstr>
    </vt:vector>
  </TitlesOfParts>
  <Company>De Nederlandsche Bank N.V.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BIC - Programma budget 2017</dc:title>
  <dc:subject/>
  <dc:creator>Pirovano, M.</dc:creator>
  <cp:keywords/>
  <dc:description/>
  <cp:lastModifiedBy>Hee, A. van de (Angelique) (ICT_CIOO)</cp:lastModifiedBy>
  <cp:lastPrinted>2016-03-17T10:50:47Z</cp:lastPrinted>
  <dcterms:created xsi:type="dcterms:W3CDTF">2015-05-29T14:13:42Z</dcterms:created>
  <dcterms:modified xsi:type="dcterms:W3CDTF">2018-02-19T14:25:57Z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4</vt:i4>
  </property>
  <property fmtid="{D5CDD505-2E9C-101B-9397-08002B2CF9AE}" pid="3" name="ContentTypeId">
    <vt:lpwstr>0x0101001A9AF98CE4D646E7BAD5E0A615FBC4570033574BA5F6F8485F80DD011BE7D1CFF90055C20D452AF3C44598F31951E64880D7</vt:lpwstr>
  </property>
  <property fmtid="{D5CDD505-2E9C-101B-9397-08002B2CF9AE}" pid="4" name="nfb347e1221645fda76d4c48becd33cd">
    <vt:lpwstr>Lopend|9178452f-7c5d-4617-8a9d-cb6cbffbcbfc</vt:lpwstr>
  </property>
  <property fmtid="{D5CDD505-2E9C-101B-9397-08002B2CF9AE}" pid="5" name="TaxCatchAll">
    <vt:lpwstr>6;#ICT|ea3b4482-c9dd-4862-8f4e-3e4744422e2b;#4;#Lopend|9178452f-7c5d-4617-8a9d-cb6cbffbcbfc;#15;#DNB-RESTRICTED|c01d8a4b-14ee-4ab1-91b8-1b231009c537;#14;#Financien|b5213f33-3ca9-45f4-9256-51f6b5bf071e</vt:lpwstr>
  </property>
  <property fmtid="{D5CDD505-2E9C-101B-9397-08002B2CF9AE}" pid="6" name="_dlc_DocIdItemGuid">
    <vt:lpwstr>84db735b-2bce-4811-a7ed-cfa52cb5f722</vt:lpwstr>
  </property>
  <property fmtid="{D5CDD505-2E9C-101B-9397-08002B2CF9AE}" pid="7" name="DNB-Divisie">
    <vt:lpwstr>6;#ICT|ea3b4482-c9dd-4862-8f4e-3e4744422e2b</vt:lpwstr>
  </property>
  <property fmtid="{D5CDD505-2E9C-101B-9397-08002B2CF9AE}" pid="8" name="DNBProjectLabel">
    <vt:lpwstr>14;#Financien|b5213f33-3ca9-45f4-9256-51f6b5bf071e</vt:lpwstr>
  </property>
  <property fmtid="{D5CDD505-2E9C-101B-9397-08002B2CF9AE}" pid="9" name="DNB-Status">
    <vt:lpwstr>4;#Lopend|9178452f-7c5d-4617-8a9d-cb6cbffbcbfc</vt:lpwstr>
  </property>
  <property fmtid="{D5CDD505-2E9C-101B-9397-08002B2CF9AE}" pid="10" name="DNB-SecurityLevel">
    <vt:lpwstr>15;#DNB-RESTRICTED|c01d8a4b-14ee-4ab1-91b8-1b231009c537</vt:lpwstr>
  </property>
  <property fmtid="{D5CDD505-2E9C-101B-9397-08002B2CF9AE}" pid="11" name="DNB-Afdeling">
    <vt:lpwstr/>
  </property>
  <property fmtid="{D5CDD505-2E9C-101B-9397-08002B2CF9AE}" pid="12" name="Order">
    <vt:r8>600</vt:r8>
  </property>
</Properties>
</file>